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/>
  <mc:AlternateContent xmlns:mc="http://schemas.openxmlformats.org/markup-compatibility/2006">
    <mc:Choice Requires="x15">
      <x15ac:absPath xmlns:x15ac="http://schemas.microsoft.com/office/spreadsheetml/2010/11/ac" url="C:\Users\Owner\Desktop\クイックQ&amp;A\"/>
    </mc:Choice>
  </mc:AlternateContent>
  <workbookProtection workbookAlgorithmName="SHA-512" workbookHashValue="WpZkIXrY0qk/7d5/UEYht37h0jz9ycldZERBqXzVn6nVT30bnKJe5odiv5uAAgS1Ic9oikfoCNWCpgB1RXBIGQ==" workbookSaltValue="jQN1LFwEtJCG/2cKgl8X3g==" workbookSpinCount="100000" lockStructure="1"/>
  <bookViews>
    <workbookView xWindow="0" yWindow="0" windowWidth="23040" windowHeight="8268" activeTab="12"/>
  </bookViews>
  <sheets>
    <sheet name="ｸﾞﾗﾌ" sheetId="11" r:id="rId1"/>
    <sheet name="2M" sheetId="4" r:id="rId2"/>
    <sheet name="3M" sheetId="3" r:id="rId3"/>
    <sheet name="4M" sheetId="2" r:id="rId4"/>
    <sheet name="5M" sheetId="1" r:id="rId5"/>
    <sheet name="6M" sheetId="5" r:id="rId6"/>
    <sheet name="7M" sheetId="6" r:id="rId7"/>
    <sheet name="8M" sheetId="7" r:id="rId8"/>
    <sheet name="9M" sheetId="8" r:id="rId9"/>
    <sheet name="10M" sheetId="9" r:id="rId10"/>
    <sheet name="11M" sheetId="13" r:id="rId11"/>
    <sheet name="12M" sheetId="14" r:id="rId12"/>
    <sheet name="13M" sheetId="15" r:id="rId13"/>
    <sheet name="14M" sheetId="16" r:id="rId1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3" l="1"/>
  <c r="I18" i="13"/>
  <c r="K18" i="13" s="1"/>
  <c r="B11" i="4"/>
  <c r="B14" i="4" s="1"/>
  <c r="B11" i="3"/>
  <c r="B14" i="3" s="1"/>
  <c r="B11" i="2"/>
  <c r="B14" i="2" s="1"/>
  <c r="B11" i="1"/>
  <c r="B14" i="1" s="1"/>
  <c r="B11" i="5"/>
  <c r="B14" i="5" s="1"/>
  <c r="B11" i="6"/>
  <c r="B14" i="6" s="1"/>
  <c r="B11" i="7"/>
  <c r="B14" i="7" s="1"/>
  <c r="B11" i="8"/>
  <c r="B15" i="8" s="1"/>
  <c r="B11" i="9"/>
  <c r="B15" i="9" s="1"/>
  <c r="B11" i="13"/>
  <c r="B15" i="13" s="1"/>
  <c r="B11" i="14"/>
  <c r="B15" i="14" s="1"/>
  <c r="B11" i="15"/>
  <c r="B15" i="15" s="1"/>
  <c r="B11" i="16"/>
  <c r="B15" i="16" s="1"/>
  <c r="C23" i="16"/>
  <c r="C22" i="16"/>
  <c r="C21" i="16"/>
  <c r="C23" i="15"/>
  <c r="C22" i="15"/>
  <c r="C21" i="15"/>
  <c r="C23" i="14"/>
  <c r="C22" i="14"/>
  <c r="C21" i="14"/>
  <c r="C23" i="13"/>
  <c r="C22" i="13"/>
  <c r="C21" i="13"/>
  <c r="C23" i="9"/>
  <c r="C22" i="9"/>
  <c r="C21" i="9"/>
  <c r="C23" i="8"/>
  <c r="C22" i="8"/>
  <c r="C21" i="8"/>
  <c r="C21" i="7"/>
  <c r="C20" i="7"/>
  <c r="C19" i="7"/>
  <c r="C21" i="6"/>
  <c r="C20" i="6"/>
  <c r="C19" i="6"/>
  <c r="C21" i="5"/>
  <c r="C20" i="5"/>
  <c r="C19" i="5"/>
  <c r="C20" i="1"/>
  <c r="C19" i="1"/>
  <c r="C18" i="1"/>
  <c r="C20" i="2"/>
  <c r="C19" i="2"/>
  <c r="C18" i="2"/>
  <c r="C20" i="3"/>
  <c r="C19" i="3"/>
  <c r="C18" i="3"/>
  <c r="C20" i="4"/>
  <c r="C19" i="4"/>
  <c r="C18" i="4"/>
  <c r="I18" i="8"/>
  <c r="K18" i="8" s="1"/>
  <c r="C18" i="8"/>
  <c r="C16" i="7"/>
  <c r="I16" i="7"/>
  <c r="K16" i="7" s="1"/>
  <c r="I15" i="13"/>
  <c r="K15" i="13" s="1"/>
  <c r="C15" i="13"/>
  <c r="C20" i="16"/>
  <c r="C20" i="15"/>
  <c r="C20" i="14"/>
  <c r="C20" i="13"/>
  <c r="C20" i="9"/>
  <c r="C20" i="8"/>
  <c r="C18" i="7"/>
  <c r="C18" i="6"/>
  <c r="I18" i="6" s="1"/>
  <c r="K18" i="6" s="1"/>
  <c r="C18" i="5"/>
  <c r="I18" i="5" s="1"/>
  <c r="K18" i="5" s="1"/>
  <c r="C17" i="1"/>
  <c r="I17" i="1" s="1"/>
  <c r="K17" i="1" s="1"/>
  <c r="C17" i="2"/>
  <c r="I17" i="2" s="1"/>
  <c r="K17" i="2" s="1"/>
  <c r="C17" i="3"/>
  <c r="C4" i="16"/>
  <c r="B4" i="16"/>
  <c r="C4" i="15"/>
  <c r="B4" i="15"/>
  <c r="C4" i="14"/>
  <c r="B4" i="14"/>
  <c r="C4" i="13"/>
  <c r="B4" i="13"/>
  <c r="C4" i="9"/>
  <c r="B4" i="9"/>
  <c r="C4" i="8"/>
  <c r="B4" i="8"/>
  <c r="B4" i="7"/>
  <c r="B4" i="6"/>
  <c r="B4" i="5"/>
  <c r="B4" i="1"/>
  <c r="B4" i="2"/>
  <c r="B4" i="3"/>
  <c r="C17" i="4"/>
  <c r="B4" i="4"/>
  <c r="I18" i="7" l="1"/>
  <c r="K18" i="7" s="1"/>
  <c r="G23" i="16"/>
  <c r="G22" i="16"/>
  <c r="G21" i="16"/>
  <c r="C18" i="16"/>
  <c r="I16" i="16"/>
  <c r="K16" i="16" s="1"/>
  <c r="I15" i="16"/>
  <c r="K15" i="16" s="1"/>
  <c r="C15" i="16"/>
  <c r="I11" i="16"/>
  <c r="K11" i="16" s="1"/>
  <c r="J7" i="16"/>
  <c r="K7" i="16" s="1"/>
  <c r="D4" i="16" s="1"/>
  <c r="G4" i="16" s="1"/>
  <c r="I4" i="16" s="1"/>
  <c r="K4" i="16" s="1"/>
  <c r="B6" i="16"/>
  <c r="G6" i="16" s="1"/>
  <c r="I6" i="16" s="1"/>
  <c r="B5" i="16"/>
  <c r="G23" i="15"/>
  <c r="K23" i="15" s="1"/>
  <c r="G22" i="15"/>
  <c r="G21" i="15"/>
  <c r="K21" i="15" s="1"/>
  <c r="C18" i="15"/>
  <c r="I16" i="15"/>
  <c r="K16" i="15" s="1"/>
  <c r="I15" i="15"/>
  <c r="K15" i="15" s="1"/>
  <c r="C15" i="15"/>
  <c r="I11" i="15"/>
  <c r="K11" i="15" s="1"/>
  <c r="K7" i="15"/>
  <c r="J7" i="15"/>
  <c r="B6" i="15"/>
  <c r="G6" i="15" s="1"/>
  <c r="I6" i="15" s="1"/>
  <c r="B5" i="15"/>
  <c r="G23" i="14"/>
  <c r="I23" i="14" s="1"/>
  <c r="G22" i="14"/>
  <c r="G21" i="14"/>
  <c r="K21" i="14" s="1"/>
  <c r="C18" i="14"/>
  <c r="I16" i="14"/>
  <c r="K16" i="14" s="1"/>
  <c r="I15" i="14"/>
  <c r="K15" i="14" s="1"/>
  <c r="C15" i="14"/>
  <c r="I11" i="14"/>
  <c r="K11" i="14" s="1"/>
  <c r="J7" i="14"/>
  <c r="K7" i="14" s="1"/>
  <c r="B6" i="14"/>
  <c r="G6" i="14" s="1"/>
  <c r="I6" i="14" s="1"/>
  <c r="B5" i="14"/>
  <c r="G23" i="13"/>
  <c r="G22" i="13"/>
  <c r="G21" i="13"/>
  <c r="J7" i="13"/>
  <c r="K7" i="13" s="1"/>
  <c r="D4" i="13" s="1"/>
  <c r="G4" i="13" s="1"/>
  <c r="I4" i="13" s="1"/>
  <c r="K4" i="13" s="1"/>
  <c r="B6" i="13"/>
  <c r="G6" i="13" s="1"/>
  <c r="I6" i="13" s="1"/>
  <c r="B5" i="13"/>
  <c r="D5" i="14" l="1"/>
  <c r="D4" i="14"/>
  <c r="G4" i="14" s="1"/>
  <c r="I4" i="14" s="1"/>
  <c r="K4" i="14" s="1"/>
  <c r="D2" i="15"/>
  <c r="D4" i="15"/>
  <c r="G4" i="15" s="1"/>
  <c r="I4" i="15" s="1"/>
  <c r="K4" i="15" s="1"/>
  <c r="I23" i="16"/>
  <c r="K23" i="16"/>
  <c r="D2" i="16"/>
  <c r="D5" i="16"/>
  <c r="I21" i="16"/>
  <c r="K21" i="16"/>
  <c r="L7" i="16"/>
  <c r="C2" i="16"/>
  <c r="C5" i="16"/>
  <c r="K22" i="16"/>
  <c r="I22" i="16"/>
  <c r="K22" i="15"/>
  <c r="L23" i="15" s="1"/>
  <c r="I22" i="15"/>
  <c r="L7" i="15"/>
  <c r="C5" i="15"/>
  <c r="G5" i="15" s="1"/>
  <c r="I5" i="15" s="1"/>
  <c r="K5" i="15" s="1"/>
  <c r="C2" i="15"/>
  <c r="G2" i="15" s="1"/>
  <c r="I2" i="15" s="1"/>
  <c r="K2" i="15" s="1"/>
  <c r="D5" i="15"/>
  <c r="I21" i="15"/>
  <c r="I23" i="15"/>
  <c r="K22" i="14"/>
  <c r="I22" i="14"/>
  <c r="C5" i="14"/>
  <c r="G5" i="14" s="1"/>
  <c r="I5" i="14" s="1"/>
  <c r="K5" i="14" s="1"/>
  <c r="C2" i="14"/>
  <c r="L7" i="14"/>
  <c r="I21" i="14"/>
  <c r="D2" i="14"/>
  <c r="K23" i="14"/>
  <c r="I21" i="13"/>
  <c r="K21" i="13"/>
  <c r="I22" i="13"/>
  <c r="K22" i="13"/>
  <c r="I23" i="13"/>
  <c r="K23" i="13"/>
  <c r="C5" i="13"/>
  <c r="C2" i="13"/>
  <c r="L7" i="13"/>
  <c r="D2" i="13"/>
  <c r="D5" i="13"/>
  <c r="G5" i="16" l="1"/>
  <c r="I5" i="16" s="1"/>
  <c r="K5" i="16" s="1"/>
  <c r="G2" i="16"/>
  <c r="I2" i="16" s="1"/>
  <c r="K2" i="16" s="1"/>
  <c r="G3" i="16" s="1"/>
  <c r="I3" i="16" s="1"/>
  <c r="K3" i="16" s="1"/>
  <c r="K8" i="16" s="1"/>
  <c r="G5" i="13"/>
  <c r="I5" i="13" s="1"/>
  <c r="K5" i="13" s="1"/>
  <c r="D20" i="14"/>
  <c r="G20" i="14" s="1"/>
  <c r="I20" i="14" s="1"/>
  <c r="K20" i="14" s="1"/>
  <c r="G2" i="14"/>
  <c r="I2" i="14" s="1"/>
  <c r="K2" i="14" s="1"/>
  <c r="D11" i="13"/>
  <c r="D15" i="13"/>
  <c r="D18" i="13"/>
  <c r="D20" i="16"/>
  <c r="G20" i="16" s="1"/>
  <c r="I20" i="16" s="1"/>
  <c r="K20" i="16" s="1"/>
  <c r="G2" i="13"/>
  <c r="I2" i="13" s="1"/>
  <c r="K2" i="13" s="1"/>
  <c r="D20" i="13"/>
  <c r="I20" i="13" s="1"/>
  <c r="D20" i="15"/>
  <c r="G20" i="15" s="1"/>
  <c r="I20" i="15" s="1"/>
  <c r="K20" i="15" s="1"/>
  <c r="L23" i="14"/>
  <c r="L23" i="16"/>
  <c r="D15" i="16"/>
  <c r="G17" i="16" s="1"/>
  <c r="I17" i="16" s="1"/>
  <c r="K17" i="16" s="1"/>
  <c r="D11" i="16"/>
  <c r="G12" i="16" s="1"/>
  <c r="I12" i="16" s="1"/>
  <c r="K12" i="16" s="1"/>
  <c r="D18" i="16"/>
  <c r="G18" i="16" s="1"/>
  <c r="D15" i="15"/>
  <c r="G17" i="15" s="1"/>
  <c r="I17" i="15" s="1"/>
  <c r="K17" i="15" s="1"/>
  <c r="D11" i="15"/>
  <c r="G12" i="15" s="1"/>
  <c r="I12" i="15" s="1"/>
  <c r="K12" i="15" s="1"/>
  <c r="D18" i="15"/>
  <c r="G18" i="15" s="1"/>
  <c r="G3" i="15"/>
  <c r="I3" i="15" s="1"/>
  <c r="K3" i="15" s="1"/>
  <c r="G3" i="14"/>
  <c r="I3" i="14" s="1"/>
  <c r="K3" i="14" s="1"/>
  <c r="D11" i="14"/>
  <c r="G12" i="14" s="1"/>
  <c r="I12" i="14" s="1"/>
  <c r="K12" i="14" s="1"/>
  <c r="D18" i="14"/>
  <c r="G18" i="14" s="1"/>
  <c r="I18" i="14" s="1"/>
  <c r="D15" i="14"/>
  <c r="G17" i="14" s="1"/>
  <c r="I17" i="14" s="1"/>
  <c r="K17" i="14" s="1"/>
  <c r="G3" i="13"/>
  <c r="I3" i="13" s="1"/>
  <c r="K3" i="13" s="1"/>
  <c r="L23" i="13"/>
  <c r="G23" i="9"/>
  <c r="G22" i="9"/>
  <c r="G21" i="9"/>
  <c r="K21" i="9" s="1"/>
  <c r="C18" i="9"/>
  <c r="C15" i="9"/>
  <c r="J7" i="9"/>
  <c r="K7" i="9" s="1"/>
  <c r="D4" i="9" s="1"/>
  <c r="G4" i="9" s="1"/>
  <c r="I4" i="9" s="1"/>
  <c r="K4" i="9" s="1"/>
  <c r="B6" i="9"/>
  <c r="G6" i="9" s="1"/>
  <c r="I6" i="9" s="1"/>
  <c r="B5" i="9"/>
  <c r="G23" i="8"/>
  <c r="G22" i="8"/>
  <c r="G21" i="8"/>
  <c r="C15" i="8"/>
  <c r="J7" i="8"/>
  <c r="K7" i="8" s="1"/>
  <c r="D4" i="8" s="1"/>
  <c r="G4" i="8" s="1"/>
  <c r="I4" i="8" s="1"/>
  <c r="K4" i="8" s="1"/>
  <c r="B6" i="8"/>
  <c r="G6" i="8" s="1"/>
  <c r="I6" i="8" s="1"/>
  <c r="B5" i="8"/>
  <c r="G21" i="7"/>
  <c r="G20" i="7"/>
  <c r="G19" i="7"/>
  <c r="C14" i="7"/>
  <c r="J7" i="7"/>
  <c r="K7" i="7" s="1"/>
  <c r="B6" i="7"/>
  <c r="G6" i="7" s="1"/>
  <c r="I6" i="7" s="1"/>
  <c r="C4" i="7" s="1"/>
  <c r="B5" i="7"/>
  <c r="G21" i="6"/>
  <c r="K21" i="6" s="1"/>
  <c r="G20" i="6"/>
  <c r="G19" i="6"/>
  <c r="C16" i="6"/>
  <c r="C14" i="6"/>
  <c r="J7" i="6"/>
  <c r="K7" i="6" s="1"/>
  <c r="D4" i="6" s="1"/>
  <c r="B6" i="6"/>
  <c r="G6" i="6" s="1"/>
  <c r="I6" i="6" s="1"/>
  <c r="K6" i="6" s="1"/>
  <c r="C4" i="6" s="1"/>
  <c r="B5" i="6"/>
  <c r="D2" i="7" l="1"/>
  <c r="D4" i="7"/>
  <c r="G4" i="7" s="1"/>
  <c r="I4" i="7" s="1"/>
  <c r="K4" i="7" s="1"/>
  <c r="D5" i="7"/>
  <c r="G4" i="6"/>
  <c r="I4" i="6" s="1"/>
  <c r="K4" i="6" s="1"/>
  <c r="I18" i="16"/>
  <c r="K18" i="16" s="1"/>
  <c r="G19" i="16" s="1"/>
  <c r="I19" i="16" s="1"/>
  <c r="K19" i="16" s="1"/>
  <c r="I18" i="15"/>
  <c r="K18" i="15" s="1"/>
  <c r="G19" i="15" s="1"/>
  <c r="I19" i="15" s="1"/>
  <c r="K19" i="15" s="1"/>
  <c r="K18" i="14"/>
  <c r="G19" i="14" s="1"/>
  <c r="I19" i="14" s="1"/>
  <c r="K19" i="14" s="1"/>
  <c r="K20" i="13"/>
  <c r="L5" i="14"/>
  <c r="L8" i="14" s="1"/>
  <c r="L5" i="16"/>
  <c r="L8" i="16" s="1"/>
  <c r="G13" i="16"/>
  <c r="I13" i="16" s="1"/>
  <c r="K13" i="16" s="1"/>
  <c r="G14" i="16"/>
  <c r="I14" i="16" s="1"/>
  <c r="K14" i="16" s="1"/>
  <c r="L5" i="15"/>
  <c r="L8" i="15" s="1"/>
  <c r="G14" i="15"/>
  <c r="I14" i="15" s="1"/>
  <c r="K14" i="15" s="1"/>
  <c r="G13" i="15"/>
  <c r="I13" i="15" s="1"/>
  <c r="K13" i="15" s="1"/>
  <c r="K8" i="15"/>
  <c r="K8" i="14"/>
  <c r="G14" i="14"/>
  <c r="I14" i="14" s="1"/>
  <c r="K14" i="14" s="1"/>
  <c r="G13" i="14"/>
  <c r="I13" i="14" s="1"/>
  <c r="K13" i="14" s="1"/>
  <c r="K8" i="13"/>
  <c r="L5" i="13"/>
  <c r="L8" i="13" s="1"/>
  <c r="G19" i="13"/>
  <c r="I19" i="13" s="1"/>
  <c r="D2" i="8"/>
  <c r="D5" i="8"/>
  <c r="D5" i="6"/>
  <c r="D2" i="6"/>
  <c r="I22" i="9"/>
  <c r="K22" i="9"/>
  <c r="K23" i="9"/>
  <c r="I23" i="9"/>
  <c r="C5" i="9"/>
  <c r="L7" i="9"/>
  <c r="C2" i="9"/>
  <c r="D2" i="9"/>
  <c r="D5" i="9"/>
  <c r="I21" i="9"/>
  <c r="K22" i="8"/>
  <c r="I22" i="8"/>
  <c r="C5" i="8"/>
  <c r="L7" i="8"/>
  <c r="C2" i="8"/>
  <c r="K23" i="8"/>
  <c r="I23" i="8"/>
  <c r="K21" i="8"/>
  <c r="I21" i="8"/>
  <c r="K21" i="7"/>
  <c r="I21" i="7"/>
  <c r="K20" i="7"/>
  <c r="I20" i="7"/>
  <c r="C5" i="7"/>
  <c r="G5" i="7" s="1"/>
  <c r="I5" i="7" s="1"/>
  <c r="K5" i="7" s="1"/>
  <c r="L7" i="7"/>
  <c r="C2" i="7"/>
  <c r="K19" i="7"/>
  <c r="I19" i="7"/>
  <c r="K19" i="6"/>
  <c r="I19" i="6"/>
  <c r="I21" i="6"/>
  <c r="C5" i="6"/>
  <c r="L7" i="6"/>
  <c r="C2" i="6"/>
  <c r="K20" i="6"/>
  <c r="I20" i="6"/>
  <c r="B6" i="4"/>
  <c r="B5" i="4"/>
  <c r="B6" i="3"/>
  <c r="B5" i="3"/>
  <c r="B6" i="2"/>
  <c r="B5" i="2"/>
  <c r="B6" i="1"/>
  <c r="B5" i="1"/>
  <c r="B6" i="5"/>
  <c r="G6" i="5" s="1"/>
  <c r="I6" i="5" s="1"/>
  <c r="K6" i="5" s="1"/>
  <c r="B5" i="5"/>
  <c r="C15" i="4"/>
  <c r="C14" i="4"/>
  <c r="C15" i="3"/>
  <c r="C14" i="3"/>
  <c r="C15" i="2"/>
  <c r="C14" i="2"/>
  <c r="C15" i="1"/>
  <c r="C14" i="1"/>
  <c r="G20" i="5"/>
  <c r="G21" i="5"/>
  <c r="G19" i="5"/>
  <c r="C16" i="5"/>
  <c r="C14" i="5"/>
  <c r="J7" i="5"/>
  <c r="K7" i="5" s="1"/>
  <c r="D4" i="5" s="1"/>
  <c r="G5" i="8" l="1"/>
  <c r="I5" i="8" s="1"/>
  <c r="K5" i="8" s="1"/>
  <c r="G2" i="7"/>
  <c r="I2" i="7" s="1"/>
  <c r="K2" i="7" s="1"/>
  <c r="G3" i="7" s="1"/>
  <c r="I3" i="7" s="1"/>
  <c r="K3" i="7" s="1"/>
  <c r="L20" i="16"/>
  <c r="L24" i="16" s="1"/>
  <c r="L7" i="5"/>
  <c r="C4" i="5"/>
  <c r="G4" i="5" s="1"/>
  <c r="I4" i="5" s="1"/>
  <c r="K4" i="5" s="1"/>
  <c r="I16" i="13"/>
  <c r="K16" i="13" s="1"/>
  <c r="G17" i="13"/>
  <c r="I17" i="13" s="1"/>
  <c r="K17" i="13" s="1"/>
  <c r="L20" i="15"/>
  <c r="L24" i="15" s="1"/>
  <c r="L20" i="14"/>
  <c r="L24" i="14" s="1"/>
  <c r="D20" i="9"/>
  <c r="I20" i="9" s="1"/>
  <c r="K20" i="9" s="1"/>
  <c r="D16" i="7"/>
  <c r="D18" i="6"/>
  <c r="D18" i="8"/>
  <c r="D18" i="7"/>
  <c r="D20" i="8"/>
  <c r="I20" i="8" s="1"/>
  <c r="K20" i="8" s="1"/>
  <c r="K19" i="13"/>
  <c r="G12" i="13"/>
  <c r="I12" i="13" s="1"/>
  <c r="K12" i="13" s="1"/>
  <c r="L23" i="9"/>
  <c r="K24" i="16"/>
  <c r="K24" i="14"/>
  <c r="K24" i="15"/>
  <c r="G2" i="8"/>
  <c r="I2" i="8" s="1"/>
  <c r="K2" i="8" s="1"/>
  <c r="G3" i="8" s="1"/>
  <c r="I3" i="8" s="1"/>
  <c r="K3" i="8" s="1"/>
  <c r="G2" i="6"/>
  <c r="I2" i="6" s="1"/>
  <c r="K2" i="6" s="1"/>
  <c r="G5" i="6"/>
  <c r="I5" i="6" s="1"/>
  <c r="K5" i="6" s="1"/>
  <c r="L23" i="8"/>
  <c r="G2" i="9"/>
  <c r="I2" i="9" s="1"/>
  <c r="K2" i="9" s="1"/>
  <c r="G5" i="9"/>
  <c r="I5" i="9" s="1"/>
  <c r="K5" i="9" s="1"/>
  <c r="D18" i="9"/>
  <c r="I18" i="9" s="1"/>
  <c r="K18" i="9" s="1"/>
  <c r="D11" i="9"/>
  <c r="D15" i="9"/>
  <c r="G17" i="9" s="1"/>
  <c r="I17" i="9" s="1"/>
  <c r="K17" i="9" s="1"/>
  <c r="D15" i="8"/>
  <c r="G17" i="8" s="1"/>
  <c r="I17" i="8" s="1"/>
  <c r="K17" i="8" s="1"/>
  <c r="D11" i="8"/>
  <c r="L21" i="7"/>
  <c r="D11" i="7"/>
  <c r="G11" i="7" s="1"/>
  <c r="I11" i="7" s="1"/>
  <c r="K11" i="7" s="1"/>
  <c r="D14" i="7"/>
  <c r="D14" i="6"/>
  <c r="D11" i="6"/>
  <c r="G11" i="6" s="1"/>
  <c r="I11" i="6" s="1"/>
  <c r="K11" i="6" s="1"/>
  <c r="L21" i="6"/>
  <c r="D16" i="6"/>
  <c r="I21" i="5"/>
  <c r="K21" i="5"/>
  <c r="C2" i="5"/>
  <c r="G2" i="5" s="1"/>
  <c r="I2" i="5" s="1"/>
  <c r="K2" i="5" s="1"/>
  <c r="C5" i="5"/>
  <c r="K19" i="5"/>
  <c r="I19" i="5"/>
  <c r="I20" i="5"/>
  <c r="K20" i="5"/>
  <c r="D5" i="5"/>
  <c r="D2" i="5"/>
  <c r="I11" i="9" l="1"/>
  <c r="K11" i="9" s="1"/>
  <c r="G12" i="9"/>
  <c r="I12" i="9" s="1"/>
  <c r="K12" i="9" s="1"/>
  <c r="I11" i="8"/>
  <c r="K11" i="8" s="1"/>
  <c r="G12" i="8"/>
  <c r="I12" i="8" s="1"/>
  <c r="K12" i="8" s="1"/>
  <c r="G13" i="6"/>
  <c r="I13" i="6" s="1"/>
  <c r="K13" i="6" s="1"/>
  <c r="D18" i="5"/>
  <c r="I11" i="13"/>
  <c r="K11" i="13" s="1"/>
  <c r="G14" i="13" s="1"/>
  <c r="I15" i="9"/>
  <c r="K15" i="9" s="1"/>
  <c r="I16" i="9"/>
  <c r="K16" i="9" s="1"/>
  <c r="I15" i="8"/>
  <c r="K15" i="8" s="1"/>
  <c r="I16" i="8"/>
  <c r="K16" i="8" s="1"/>
  <c r="I14" i="7"/>
  <c r="K14" i="7" s="1"/>
  <c r="G15" i="7"/>
  <c r="I15" i="7" s="1"/>
  <c r="K15" i="7" s="1"/>
  <c r="L5" i="7"/>
  <c r="L8" i="7" s="1"/>
  <c r="G3" i="6"/>
  <c r="I3" i="6" s="1"/>
  <c r="K3" i="6" s="1"/>
  <c r="K8" i="6" s="1"/>
  <c r="I14" i="6"/>
  <c r="K14" i="6" s="1"/>
  <c r="G15" i="6"/>
  <c r="I15" i="6" s="1"/>
  <c r="K15" i="6" s="1"/>
  <c r="K8" i="7"/>
  <c r="K8" i="8"/>
  <c r="G19" i="9"/>
  <c r="I19" i="9" s="1"/>
  <c r="K19" i="9" s="1"/>
  <c r="G3" i="9"/>
  <c r="I3" i="9" s="1"/>
  <c r="K3" i="9" s="1"/>
  <c r="G19" i="8"/>
  <c r="I19" i="8" s="1"/>
  <c r="K19" i="8" s="1"/>
  <c r="L5" i="8"/>
  <c r="L8" i="8" s="1"/>
  <c r="G13" i="7"/>
  <c r="I13" i="7" s="1"/>
  <c r="K13" i="7" s="1"/>
  <c r="G12" i="7"/>
  <c r="I12" i="7" s="1"/>
  <c r="K12" i="7" s="1"/>
  <c r="I16" i="6"/>
  <c r="K16" i="6" s="1"/>
  <c r="G17" i="6" s="1"/>
  <c r="I17" i="6" s="1"/>
  <c r="K17" i="6" s="1"/>
  <c r="G12" i="6"/>
  <c r="I12" i="6" s="1"/>
  <c r="K12" i="6" s="1"/>
  <c r="L21" i="5"/>
  <c r="G3" i="5"/>
  <c r="I3" i="5" s="1"/>
  <c r="K3" i="5" s="1"/>
  <c r="G5" i="5"/>
  <c r="I5" i="5" s="1"/>
  <c r="K5" i="5" s="1"/>
  <c r="D14" i="5"/>
  <c r="D11" i="5"/>
  <c r="G11" i="5" s="1"/>
  <c r="I11" i="5" s="1"/>
  <c r="K11" i="5" s="1"/>
  <c r="D16" i="5"/>
  <c r="G19" i="3"/>
  <c r="G18" i="3"/>
  <c r="G20" i="3"/>
  <c r="G19" i="4"/>
  <c r="G20" i="4"/>
  <c r="G18" i="4"/>
  <c r="G20" i="2"/>
  <c r="G18" i="2"/>
  <c r="G19" i="2"/>
  <c r="G18" i="1"/>
  <c r="G20" i="1"/>
  <c r="G19" i="1"/>
  <c r="G13" i="13" l="1"/>
  <c r="G14" i="9"/>
  <c r="I14" i="9" s="1"/>
  <c r="K14" i="9" s="1"/>
  <c r="G13" i="9"/>
  <c r="I13" i="9" s="1"/>
  <c r="K13" i="9" s="1"/>
  <c r="G14" i="8"/>
  <c r="I14" i="8" s="1"/>
  <c r="K14" i="8" s="1"/>
  <c r="G13" i="8"/>
  <c r="I13" i="8" s="1"/>
  <c r="K13" i="8" s="1"/>
  <c r="L5" i="6"/>
  <c r="L8" i="6" s="1"/>
  <c r="L18" i="6"/>
  <c r="L22" i="6" s="1"/>
  <c r="L20" i="8"/>
  <c r="L24" i="8" s="1"/>
  <c r="I13" i="13"/>
  <c r="K13" i="13" s="1"/>
  <c r="I14" i="13"/>
  <c r="K14" i="13" s="1"/>
  <c r="H3" i="11"/>
  <c r="J3" i="11"/>
  <c r="I3" i="11"/>
  <c r="I14" i="5"/>
  <c r="K14" i="5" s="1"/>
  <c r="G15" i="5"/>
  <c r="I15" i="5" s="1"/>
  <c r="K15" i="5" s="1"/>
  <c r="K8" i="9"/>
  <c r="L5" i="9"/>
  <c r="L8" i="9" s="1"/>
  <c r="G17" i="7"/>
  <c r="I17" i="7" s="1"/>
  <c r="K17" i="7" s="1"/>
  <c r="L18" i="7" s="1"/>
  <c r="L22" i="7" s="1"/>
  <c r="K22" i="6"/>
  <c r="L5" i="5"/>
  <c r="L8" i="5" s="1"/>
  <c r="I16" i="5"/>
  <c r="K16" i="5" s="1"/>
  <c r="K8" i="5"/>
  <c r="I18" i="4"/>
  <c r="K18" i="4"/>
  <c r="K20" i="4"/>
  <c r="I20" i="4"/>
  <c r="K19" i="4"/>
  <c r="I19" i="4"/>
  <c r="G12" i="5"/>
  <c r="I12" i="5" s="1"/>
  <c r="K12" i="5" s="1"/>
  <c r="G13" i="5"/>
  <c r="I13" i="5" s="1"/>
  <c r="K13" i="5" s="1"/>
  <c r="K19" i="2"/>
  <c r="I19" i="2"/>
  <c r="K18" i="2"/>
  <c r="I18" i="2"/>
  <c r="K20" i="2"/>
  <c r="I20" i="2"/>
  <c r="I20" i="1"/>
  <c r="K20" i="1"/>
  <c r="I19" i="1"/>
  <c r="K19" i="1"/>
  <c r="I18" i="1"/>
  <c r="K18" i="1"/>
  <c r="K20" i="3"/>
  <c r="I20" i="3"/>
  <c r="K19" i="3"/>
  <c r="I19" i="3"/>
  <c r="K18" i="3"/>
  <c r="I18" i="3"/>
  <c r="J7" i="4"/>
  <c r="K7" i="4" s="1"/>
  <c r="D4" i="4" s="1"/>
  <c r="I5" i="4"/>
  <c r="K5" i="4" s="1"/>
  <c r="J7" i="3"/>
  <c r="K7" i="3" s="1"/>
  <c r="D4" i="3" s="1"/>
  <c r="G6" i="3"/>
  <c r="I6" i="3" s="1"/>
  <c r="K6" i="3" s="1"/>
  <c r="J7" i="2"/>
  <c r="K7" i="2" s="1"/>
  <c r="D4" i="2" s="1"/>
  <c r="G6" i="2"/>
  <c r="I6" i="2" s="1"/>
  <c r="K6" i="2" s="1"/>
  <c r="C4" i="2" s="1"/>
  <c r="G4" i="2" s="1"/>
  <c r="I4" i="2" s="1"/>
  <c r="K4" i="2" s="1"/>
  <c r="J7" i="1"/>
  <c r="K7" i="1" s="1"/>
  <c r="D4" i="1" s="1"/>
  <c r="G6" i="1"/>
  <c r="I6" i="1" s="1"/>
  <c r="K6" i="1" s="1"/>
  <c r="K24" i="8" l="1"/>
  <c r="J4" i="11" s="1"/>
  <c r="D17" i="3"/>
  <c r="I17" i="3" s="1"/>
  <c r="K17" i="3" s="1"/>
  <c r="L20" i="9"/>
  <c r="L24" i="9" s="1"/>
  <c r="K24" i="9"/>
  <c r="D17" i="1"/>
  <c r="L7" i="1"/>
  <c r="C4" i="1"/>
  <c r="G4" i="1" s="1"/>
  <c r="I4" i="1" s="1"/>
  <c r="K4" i="1" s="1"/>
  <c r="L20" i="13"/>
  <c r="L24" i="13" s="1"/>
  <c r="D17" i="2"/>
  <c r="D11" i="4"/>
  <c r="G11" i="4" s="1"/>
  <c r="I11" i="4" s="1"/>
  <c r="K11" i="4" s="1"/>
  <c r="D17" i="4"/>
  <c r="L7" i="3"/>
  <c r="C4" i="3"/>
  <c r="G4" i="3" s="1"/>
  <c r="I4" i="3" s="1"/>
  <c r="K4" i="3" s="1"/>
  <c r="K24" i="13"/>
  <c r="H4" i="11"/>
  <c r="G3" i="11"/>
  <c r="L7" i="2"/>
  <c r="K22" i="7"/>
  <c r="G17" i="5"/>
  <c r="I17" i="5" s="1"/>
  <c r="K17" i="5" s="1"/>
  <c r="K22" i="5" s="1"/>
  <c r="L20" i="2"/>
  <c r="L20" i="4"/>
  <c r="D15" i="3"/>
  <c r="I15" i="3" s="1"/>
  <c r="K15" i="3" s="1"/>
  <c r="G16" i="3" s="1"/>
  <c r="I16" i="3" s="1"/>
  <c r="K16" i="3" s="1"/>
  <c r="L20" i="3"/>
  <c r="D14" i="3"/>
  <c r="G14" i="3" s="1"/>
  <c r="L20" i="1"/>
  <c r="D15" i="4"/>
  <c r="I15" i="4" s="1"/>
  <c r="K15" i="4" s="1"/>
  <c r="D14" i="4"/>
  <c r="G14" i="4" s="1"/>
  <c r="I14" i="4" s="1"/>
  <c r="K14" i="4" s="1"/>
  <c r="D11" i="3"/>
  <c r="G11" i="3" s="1"/>
  <c r="I11" i="3" s="1"/>
  <c r="K11" i="3" s="1"/>
  <c r="D15" i="2"/>
  <c r="D14" i="2"/>
  <c r="G14" i="2" s="1"/>
  <c r="D11" i="2"/>
  <c r="G11" i="2" s="1"/>
  <c r="I11" i="2" s="1"/>
  <c r="K11" i="2" s="1"/>
  <c r="D15" i="1"/>
  <c r="D11" i="1"/>
  <c r="G11" i="1" s="1"/>
  <c r="I11" i="1" s="1"/>
  <c r="K11" i="1" s="1"/>
  <c r="D14" i="1"/>
  <c r="G14" i="1" s="1"/>
  <c r="I14" i="1" s="1"/>
  <c r="K14" i="1" s="1"/>
  <c r="D5" i="4"/>
  <c r="D2" i="4"/>
  <c r="C2" i="3"/>
  <c r="C5" i="3"/>
  <c r="I5" i="3" s="1"/>
  <c r="K5" i="3" s="1"/>
  <c r="D2" i="3"/>
  <c r="D5" i="3"/>
  <c r="C5" i="2"/>
  <c r="C2" i="2"/>
  <c r="D2" i="2"/>
  <c r="D5" i="2"/>
  <c r="C2" i="1"/>
  <c r="C5" i="1"/>
  <c r="D5" i="1"/>
  <c r="D2" i="1"/>
  <c r="G5" i="1" l="1"/>
  <c r="I5" i="1" s="1"/>
  <c r="K5" i="1" s="1"/>
  <c r="L18" i="5"/>
  <c r="L22" i="5" s="1"/>
  <c r="I4" i="11"/>
  <c r="G4" i="11"/>
  <c r="I15" i="1"/>
  <c r="K15" i="1" s="1"/>
  <c r="G12" i="3"/>
  <c r="I12" i="3" s="1"/>
  <c r="K12" i="3" s="1"/>
  <c r="G13" i="1"/>
  <c r="I13" i="1" s="1"/>
  <c r="K13" i="1" s="1"/>
  <c r="I14" i="3"/>
  <c r="K14" i="3" s="1"/>
  <c r="G2" i="3"/>
  <c r="I5" i="2"/>
  <c r="K5" i="2" s="1"/>
  <c r="G12" i="4"/>
  <c r="I12" i="4" s="1"/>
  <c r="K12" i="4" s="1"/>
  <c r="G13" i="4"/>
  <c r="I13" i="4" s="1"/>
  <c r="K13" i="4" s="1"/>
  <c r="G16" i="4"/>
  <c r="I16" i="4" s="1"/>
  <c r="K16" i="4" s="1"/>
  <c r="I17" i="4"/>
  <c r="K17" i="4" s="1"/>
  <c r="G13" i="3"/>
  <c r="I13" i="3" s="1"/>
  <c r="K13" i="3" s="1"/>
  <c r="G12" i="1"/>
  <c r="I12" i="1" s="1"/>
  <c r="K12" i="1" s="1"/>
  <c r="G2" i="2"/>
  <c r="I2" i="2" s="1"/>
  <c r="K2" i="2" s="1"/>
  <c r="G12" i="2"/>
  <c r="I12" i="2" s="1"/>
  <c r="K12" i="2" s="1"/>
  <c r="I14" i="2" s="1"/>
  <c r="K14" i="2" s="1"/>
  <c r="G13" i="2"/>
  <c r="I13" i="2" s="1"/>
  <c r="K13" i="2" s="1"/>
  <c r="I15" i="2" s="1"/>
  <c r="K15" i="2" s="1"/>
  <c r="G2" i="1"/>
  <c r="L17" i="3" l="1"/>
  <c r="L21" i="3" s="1"/>
  <c r="I2" i="3"/>
  <c r="K2" i="3" s="1"/>
  <c r="I2" i="1"/>
  <c r="K2" i="1" s="1"/>
  <c r="L17" i="4"/>
  <c r="L21" i="4" s="1"/>
  <c r="G16" i="1"/>
  <c r="I16" i="1" s="1"/>
  <c r="K16" i="1" s="1"/>
  <c r="L17" i="1" s="1"/>
  <c r="L21" i="1" s="1"/>
  <c r="K21" i="3"/>
  <c r="K21" i="4"/>
  <c r="G3" i="2"/>
  <c r="I3" i="2" s="1"/>
  <c r="K3" i="2" s="1"/>
  <c r="G16" i="2"/>
  <c r="I16" i="2" s="1"/>
  <c r="K16" i="2" s="1"/>
  <c r="L17" i="2" s="1"/>
  <c r="L21" i="2" s="1"/>
  <c r="G6" i="4"/>
  <c r="I6" i="4" s="1"/>
  <c r="K6" i="4" s="1"/>
  <c r="L7" i="4" l="1"/>
  <c r="C4" i="4"/>
  <c r="G4" i="4" s="1"/>
  <c r="D4" i="11"/>
  <c r="C4" i="11"/>
  <c r="G3" i="3"/>
  <c r="I3" i="3" s="1"/>
  <c r="K3" i="3" s="1"/>
  <c r="K8" i="3" s="1"/>
  <c r="G3" i="1"/>
  <c r="I3" i="1" s="1"/>
  <c r="K3" i="1" s="1"/>
  <c r="K8" i="1" s="1"/>
  <c r="K21" i="1"/>
  <c r="K8" i="2"/>
  <c r="L5" i="2"/>
  <c r="L8" i="2" s="1"/>
  <c r="K21" i="2"/>
  <c r="C2" i="4"/>
  <c r="I2" i="4" s="1"/>
  <c r="K2" i="4" s="1"/>
  <c r="C5" i="4"/>
  <c r="F4" i="11" l="1"/>
  <c r="E4" i="11"/>
  <c r="F3" i="11"/>
  <c r="E3" i="11"/>
  <c r="D3" i="11"/>
  <c r="L5" i="3"/>
  <c r="L8" i="3" s="1"/>
  <c r="L5" i="1"/>
  <c r="L8" i="1" s="1"/>
  <c r="I4" i="4"/>
  <c r="K4" i="4" s="1"/>
  <c r="G3" i="4"/>
  <c r="I3" i="4" s="1"/>
  <c r="K3" i="4" s="1"/>
  <c r="K8" i="4" l="1"/>
  <c r="L5" i="4"/>
  <c r="L8" i="4" s="1"/>
  <c r="C3" i="11" l="1"/>
</calcChain>
</file>

<file path=xl/comments1.xml><?xml version="1.0" encoding="utf-8"?>
<comments xmlns="http://schemas.openxmlformats.org/spreadsheetml/2006/main">
  <authors>
    <author>Owner</author>
  </authors>
  <commentList>
    <comment ref="F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青色申告特別控除650千＋基礎控除380千
</t>
        </r>
      </text>
    </comment>
    <comment ref="F15" authorId="0" shapeId="0">
      <text>
        <r>
          <rPr>
            <sz val="9"/>
            <color indexed="81"/>
            <rFont val="MS P ゴシック"/>
            <family val="3"/>
            <charset val="128"/>
          </rPr>
          <t>給与所得控除650千＋基礎控除380千</t>
        </r>
      </text>
    </comment>
  </commentList>
</comments>
</file>

<file path=xl/comments10.xml><?xml version="1.0" encoding="utf-8"?>
<comments xmlns="http://schemas.openxmlformats.org/spreadsheetml/2006/main">
  <authors>
    <author>Owner</author>
  </authors>
  <commentList>
    <comment ref="F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青色申告特別控除650千＋基礎控除380千
</t>
        </r>
      </text>
    </comment>
    <comment ref="F18" authorId="0" shapeId="0">
      <text>
        <r>
          <rPr>
            <sz val="9"/>
            <color indexed="81"/>
            <rFont val="MS P ゴシック"/>
            <family val="3"/>
            <charset val="128"/>
          </rPr>
          <t>給与所得控除650千＋基礎控除380千</t>
        </r>
      </text>
    </comment>
  </commentList>
</comments>
</file>

<file path=xl/comments11.xml><?xml version="1.0" encoding="utf-8"?>
<comments xmlns="http://schemas.openxmlformats.org/spreadsheetml/2006/main">
  <authors>
    <author>Owner</author>
  </authors>
  <commentList>
    <comment ref="F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青色申告特別控除650千＋基礎控除380千
</t>
        </r>
      </text>
    </comment>
    <comment ref="F1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給与所得控除650千＋基礎控除380千
</t>
        </r>
      </text>
    </comment>
  </commentList>
</comments>
</file>

<file path=xl/comments12.xml><?xml version="1.0" encoding="utf-8"?>
<comments xmlns="http://schemas.openxmlformats.org/spreadsheetml/2006/main">
  <authors>
    <author>Owner</author>
  </authors>
  <commentList>
    <comment ref="F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青色申告特別控除650千＋基礎控除380千
</t>
        </r>
      </text>
    </comment>
    <comment ref="F1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給与所得控除650千＋基礎控除380千
</t>
        </r>
      </text>
    </comment>
  </commentList>
</comments>
</file>

<file path=xl/comments13.xml><?xml version="1.0" encoding="utf-8"?>
<comments xmlns="http://schemas.openxmlformats.org/spreadsheetml/2006/main">
  <authors>
    <author>Owner</author>
  </authors>
  <commentList>
    <comment ref="F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青色申告特別控除650千＋基礎控除380千
</t>
        </r>
      </text>
    </comment>
    <comment ref="F1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給与所得控除650千＋基礎控除380千
</t>
        </r>
      </text>
    </comment>
  </commentList>
</comments>
</file>

<file path=xl/comments2.xml><?xml version="1.0" encoding="utf-8"?>
<comments xmlns="http://schemas.openxmlformats.org/spreadsheetml/2006/main">
  <authors>
    <author>Owner</author>
  </authors>
  <commentList>
    <comment ref="F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青色申告特別控除650千＋基礎控除380千
</t>
        </r>
      </text>
    </comment>
    <comment ref="F1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給与所得控除650千＋基礎控除380千
</t>
        </r>
      </text>
    </comment>
  </commentList>
</comments>
</file>

<file path=xl/comments3.xml><?xml version="1.0" encoding="utf-8"?>
<comments xmlns="http://schemas.openxmlformats.org/spreadsheetml/2006/main">
  <authors>
    <author>Owner</author>
  </authors>
  <commentList>
    <comment ref="F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青色申告特別控除650千＋基礎控除380千
</t>
        </r>
      </text>
    </comment>
    <comment ref="F1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給与所得控除650千＋基礎控除380千
</t>
        </r>
      </text>
    </comment>
  </commentList>
</comments>
</file>

<file path=xl/comments4.xml><?xml version="1.0" encoding="utf-8"?>
<comments xmlns="http://schemas.openxmlformats.org/spreadsheetml/2006/main">
  <authors>
    <author>Owner</author>
  </authors>
  <commentList>
    <comment ref="F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青色申告特別控除650千＋基礎控除380千
</t>
        </r>
      </text>
    </comment>
    <comment ref="F1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給与所得控除650千＋基礎控除380千
</t>
        </r>
      </text>
    </comment>
  </commentList>
</comments>
</file>

<file path=xl/comments5.xml><?xml version="1.0" encoding="utf-8"?>
<comments xmlns="http://schemas.openxmlformats.org/spreadsheetml/2006/main">
  <authors>
    <author>Owner</author>
  </authors>
  <commentList>
    <comment ref="F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青色申告特別控除650千＋基礎控除380千
</t>
        </r>
      </text>
    </comment>
    <comment ref="F1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給与所得控除650千＋基礎控除380千
</t>
        </r>
      </text>
    </comment>
  </commentList>
</comments>
</file>

<file path=xl/comments6.xml><?xml version="1.0" encoding="utf-8"?>
<comments xmlns="http://schemas.openxmlformats.org/spreadsheetml/2006/main">
  <authors>
    <author>Owner</author>
  </authors>
  <commentList>
    <comment ref="F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青色申告特別控除650千＋基礎控除380千
</t>
        </r>
      </text>
    </comment>
    <comment ref="F1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給与所得控除650千＋基礎控除380千
</t>
        </r>
      </text>
    </comment>
  </commentList>
</comments>
</file>

<file path=xl/comments7.xml><?xml version="1.0" encoding="utf-8"?>
<comments xmlns="http://schemas.openxmlformats.org/spreadsheetml/2006/main">
  <authors>
    <author>Owner</author>
  </authors>
  <commentList>
    <comment ref="F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青色申告特別控除650千＋基礎控除380千
</t>
        </r>
      </text>
    </comment>
    <comment ref="F1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給与所得控除650千＋基礎控除380千
</t>
        </r>
      </text>
    </comment>
  </commentList>
</comments>
</file>

<file path=xl/comments8.xml><?xml version="1.0" encoding="utf-8"?>
<comments xmlns="http://schemas.openxmlformats.org/spreadsheetml/2006/main">
  <authors>
    <author>Owner</author>
  </authors>
  <commentList>
    <comment ref="F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青色申告特別控除650千＋基礎控除380千
</t>
        </r>
      </text>
    </comment>
    <comment ref="F1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給与所得控除650千＋基礎控除380千
</t>
        </r>
      </text>
    </comment>
  </commentList>
</comments>
</file>

<file path=xl/comments9.xml><?xml version="1.0" encoding="utf-8"?>
<comments xmlns="http://schemas.openxmlformats.org/spreadsheetml/2006/main">
  <authors>
    <author>Owner</author>
  </authors>
  <commentList>
    <comment ref="F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青色申告特別控除650千＋基礎控除380千
</t>
        </r>
      </text>
    </comment>
    <comment ref="F1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給与所得控除650千＋基礎控除380千
</t>
        </r>
      </text>
    </comment>
  </commentList>
</comments>
</file>

<file path=xl/sharedStrings.xml><?xml version="1.0" encoding="utf-8"?>
<sst xmlns="http://schemas.openxmlformats.org/spreadsheetml/2006/main" count="616" uniqueCount="43">
  <si>
    <t>個人事業主</t>
    <rPh sb="0" eb="2">
      <t>コジン</t>
    </rPh>
    <rPh sb="2" eb="4">
      <t>ジギョウ</t>
    </rPh>
    <rPh sb="4" eb="5">
      <t>シュ</t>
    </rPh>
    <phoneticPr fontId="1"/>
  </si>
  <si>
    <t>所得税</t>
    <rPh sb="0" eb="3">
      <t>ショトクゼイ</t>
    </rPh>
    <phoneticPr fontId="1"/>
  </si>
  <si>
    <t>復興特別所得税</t>
    <rPh sb="0" eb="2">
      <t>フッコウ</t>
    </rPh>
    <rPh sb="2" eb="4">
      <t>トクベツ</t>
    </rPh>
    <rPh sb="4" eb="7">
      <t>ショトクゼイ</t>
    </rPh>
    <phoneticPr fontId="1"/>
  </si>
  <si>
    <t>個人住民税</t>
    <rPh sb="0" eb="2">
      <t>コジン</t>
    </rPh>
    <rPh sb="2" eb="5">
      <t>ジュウミンゼイ</t>
    </rPh>
    <phoneticPr fontId="1"/>
  </si>
  <si>
    <t>個人事業税</t>
    <rPh sb="0" eb="2">
      <t>コジン</t>
    </rPh>
    <rPh sb="2" eb="5">
      <t>ジギョウゼイ</t>
    </rPh>
    <phoneticPr fontId="1"/>
  </si>
  <si>
    <t>国民健保</t>
    <rPh sb="0" eb="2">
      <t>コクミン</t>
    </rPh>
    <rPh sb="2" eb="4">
      <t>ケンポ</t>
    </rPh>
    <phoneticPr fontId="1"/>
  </si>
  <si>
    <t>国民年金</t>
    <rPh sb="0" eb="2">
      <t>コクミン</t>
    </rPh>
    <rPh sb="2" eb="4">
      <t>ネンキン</t>
    </rPh>
    <phoneticPr fontId="1"/>
  </si>
  <si>
    <t>法人</t>
    <rPh sb="0" eb="2">
      <t>ホウジン</t>
    </rPh>
    <phoneticPr fontId="1"/>
  </si>
  <si>
    <t>健保</t>
    <rPh sb="0" eb="2">
      <t>ケンポ</t>
    </rPh>
    <phoneticPr fontId="1"/>
  </si>
  <si>
    <t>年金</t>
    <rPh sb="0" eb="2">
      <t>ネンキン</t>
    </rPh>
    <phoneticPr fontId="1"/>
  </si>
  <si>
    <t>税率</t>
    <rPh sb="0" eb="2">
      <t>ゼイリツ</t>
    </rPh>
    <phoneticPr fontId="1"/>
  </si>
  <si>
    <t>所得割</t>
    <rPh sb="0" eb="2">
      <t>ショトク</t>
    </rPh>
    <rPh sb="2" eb="3">
      <t>ワリ</t>
    </rPh>
    <phoneticPr fontId="1"/>
  </si>
  <si>
    <t>税額</t>
    <rPh sb="0" eb="2">
      <t>ゼイガク</t>
    </rPh>
    <phoneticPr fontId="1"/>
  </si>
  <si>
    <t>均等割/控除</t>
    <rPh sb="0" eb="3">
      <t>キントウワ</t>
    </rPh>
    <rPh sb="4" eb="6">
      <t>コウジョ</t>
    </rPh>
    <phoneticPr fontId="1"/>
  </si>
  <si>
    <t>所得控除</t>
    <rPh sb="0" eb="2">
      <t>ショトク</t>
    </rPh>
    <rPh sb="2" eb="4">
      <t>コウジョ</t>
    </rPh>
    <phoneticPr fontId="1"/>
  </si>
  <si>
    <t>課税標準</t>
    <rPh sb="0" eb="2">
      <t>カゼイ</t>
    </rPh>
    <rPh sb="2" eb="4">
      <t>ヒョウジュン</t>
    </rPh>
    <phoneticPr fontId="1"/>
  </si>
  <si>
    <t>法人税</t>
    <rPh sb="0" eb="3">
      <t>ホウジンゼイ</t>
    </rPh>
    <phoneticPr fontId="1"/>
  </si>
  <si>
    <t>地方法人税</t>
    <rPh sb="0" eb="2">
      <t>チホウ</t>
    </rPh>
    <rPh sb="2" eb="5">
      <t>ホウジンゼイ</t>
    </rPh>
    <phoneticPr fontId="1"/>
  </si>
  <si>
    <t>法人住民税</t>
    <rPh sb="0" eb="2">
      <t>ホウジン</t>
    </rPh>
    <rPh sb="2" eb="5">
      <t>ジュウミンゼイ</t>
    </rPh>
    <phoneticPr fontId="1"/>
  </si>
  <si>
    <t>法人事業税</t>
    <rPh sb="0" eb="2">
      <t>ホウジン</t>
    </rPh>
    <rPh sb="2" eb="5">
      <t>ジギョウゼイ</t>
    </rPh>
    <phoneticPr fontId="1"/>
  </si>
  <si>
    <t>個人所得税</t>
    <rPh sb="0" eb="2">
      <t>コジン</t>
    </rPh>
    <rPh sb="2" eb="5">
      <t>ショトクゼイ</t>
    </rPh>
    <phoneticPr fontId="1"/>
  </si>
  <si>
    <t>合計</t>
    <rPh sb="0" eb="2">
      <t>ゴウケイ</t>
    </rPh>
    <phoneticPr fontId="1"/>
  </si>
  <si>
    <t>法定福利</t>
    <rPh sb="0" eb="2">
      <t>ホウテイ</t>
    </rPh>
    <rPh sb="2" eb="4">
      <t>フクリ</t>
    </rPh>
    <phoneticPr fontId="1"/>
  </si>
  <si>
    <t>給与賞与</t>
    <rPh sb="0" eb="2">
      <t>キュウヨ</t>
    </rPh>
    <rPh sb="2" eb="4">
      <t>ショウヨ</t>
    </rPh>
    <phoneticPr fontId="1"/>
  </si>
  <si>
    <t>厚生年金</t>
    <rPh sb="0" eb="2">
      <t>コウセイ</t>
    </rPh>
    <rPh sb="2" eb="4">
      <t>ネンキン</t>
    </rPh>
    <phoneticPr fontId="1"/>
  </si>
  <si>
    <t>協会けんぽ</t>
    <rPh sb="0" eb="2">
      <t>キョウカイ</t>
    </rPh>
    <phoneticPr fontId="1"/>
  </si>
  <si>
    <t>子育て拠出金</t>
    <rPh sb="0" eb="2">
      <t>コソダ</t>
    </rPh>
    <rPh sb="3" eb="6">
      <t>キョシュツキン</t>
    </rPh>
    <phoneticPr fontId="1"/>
  </si>
  <si>
    <t>給与前利益</t>
    <rPh sb="0" eb="2">
      <t>キュウヨ</t>
    </rPh>
    <rPh sb="2" eb="3">
      <t>マエ</t>
    </rPh>
    <rPh sb="3" eb="5">
      <t>リエキ</t>
    </rPh>
    <phoneticPr fontId="1"/>
  </si>
  <si>
    <t>2M</t>
    <phoneticPr fontId="1"/>
  </si>
  <si>
    <t>3M</t>
  </si>
  <si>
    <t>4M</t>
  </si>
  <si>
    <t>5M</t>
  </si>
  <si>
    <t>6M</t>
  </si>
  <si>
    <t>7M</t>
  </si>
  <si>
    <t>8M</t>
  </si>
  <si>
    <t>9M</t>
  </si>
  <si>
    <t>4-8M</t>
    <phoneticPr fontId="1"/>
  </si>
  <si>
    <t>8M超</t>
    <rPh sb="2" eb="3">
      <t>チョウ</t>
    </rPh>
    <phoneticPr fontId="1"/>
  </si>
  <si>
    <t>所得割</t>
    <rPh sb="0" eb="3">
      <t>ショトクワリ</t>
    </rPh>
    <phoneticPr fontId="1"/>
  </si>
  <si>
    <t>均等割</t>
    <rPh sb="0" eb="3">
      <t>キントウワリ</t>
    </rPh>
    <phoneticPr fontId="1"/>
  </si>
  <si>
    <t>名古屋市個人住民税</t>
    <rPh sb="0" eb="4">
      <t>ナゴヤシ</t>
    </rPh>
    <rPh sb="4" eb="6">
      <t>コジン</t>
    </rPh>
    <rPh sb="6" eb="9">
      <t>ジュウミンゼイ</t>
    </rPh>
    <phoneticPr fontId="1"/>
  </si>
  <si>
    <t>小規模</t>
    <rPh sb="0" eb="3">
      <t>ショウキボ</t>
    </rPh>
    <phoneticPr fontId="1"/>
  </si>
  <si>
    <t>健保40歳未満</t>
    <rPh sb="0" eb="2">
      <t>ケンポ</t>
    </rPh>
    <rPh sb="4" eb="5">
      <t>サイ</t>
    </rPh>
    <rPh sb="5" eb="7">
      <t>ミマン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</si>
</sst>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0.000%"/>
    <numFmt numFmtId="178" formatCode="0.0%"/>
  </numFmts>
  <fonts count="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176" fontId="0" fillId="2" borderId="1" xfId="0" applyNumberFormat="1" applyFill="1" applyBorder="1">
      <alignment vertical="center"/>
    </xf>
    <xf numFmtId="177" fontId="0" fillId="0" borderId="1" xfId="0" applyNumberFormat="1" applyBorder="1">
      <alignment vertical="center"/>
    </xf>
    <xf numFmtId="177" fontId="0" fillId="2" borderId="1" xfId="0" applyNumberFormat="1" applyFill="1" applyBorder="1">
      <alignment vertical="center"/>
    </xf>
    <xf numFmtId="177" fontId="0" fillId="0" borderId="0" xfId="0" applyNumberFormat="1">
      <alignment vertical="center"/>
    </xf>
    <xf numFmtId="176" fontId="0" fillId="0" borderId="1" xfId="0" applyNumberFormat="1" applyFill="1" applyBorder="1">
      <alignment vertical="center"/>
    </xf>
    <xf numFmtId="176" fontId="0" fillId="0" borderId="0" xfId="0" quotePrefix="1" applyNumberFormat="1">
      <alignment vertical="center"/>
    </xf>
    <xf numFmtId="178" fontId="0" fillId="0" borderId="0" xfId="0" quotePrefix="1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税負担比較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97062554680665"/>
          <c:y val="0.20106481481481481"/>
          <c:w val="0.82140485564304466"/>
          <c:h val="0.58563247302420529"/>
        </c:manualLayout>
      </c:layout>
      <c:lineChart>
        <c:grouping val="standard"/>
        <c:varyColors val="0"/>
        <c:ser>
          <c:idx val="0"/>
          <c:order val="0"/>
          <c:tx>
            <c:strRef>
              <c:f>ｸﾞﾗﾌ!$B$3</c:f>
              <c:strCache>
                <c:ptCount val="1"/>
                <c:pt idx="0">
                  <c:v>個人事業主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ｸﾞﾗﾌ!$C$2:$J$2</c:f>
              <c:strCache>
                <c:ptCount val="8"/>
                <c:pt idx="0">
                  <c:v>2M</c:v>
                </c:pt>
                <c:pt idx="1">
                  <c:v>3M</c:v>
                </c:pt>
                <c:pt idx="2">
                  <c:v>4M</c:v>
                </c:pt>
                <c:pt idx="3">
                  <c:v>5M</c:v>
                </c:pt>
                <c:pt idx="4">
                  <c:v>6M</c:v>
                </c:pt>
                <c:pt idx="5">
                  <c:v>7M</c:v>
                </c:pt>
                <c:pt idx="6">
                  <c:v>8M</c:v>
                </c:pt>
                <c:pt idx="7">
                  <c:v>9M</c:v>
                </c:pt>
              </c:strCache>
            </c:strRef>
          </c:cat>
          <c:val>
            <c:numRef>
              <c:f>ｸﾞﾗﾌ!$C$3:$J$3</c:f>
              <c:numCache>
                <c:formatCode>#,##0_ ;[Red]\-#,##0\ </c:formatCode>
                <c:ptCount val="8"/>
                <c:pt idx="0">
                  <c:v>445447</c:v>
                </c:pt>
                <c:pt idx="1">
                  <c:v>688659.32850000006</c:v>
                </c:pt>
                <c:pt idx="2">
                  <c:v>935640.67849999992</c:v>
                </c:pt>
                <c:pt idx="3">
                  <c:v>1251008.057</c:v>
                </c:pt>
                <c:pt idx="4">
                  <c:v>1605403.514</c:v>
                </c:pt>
                <c:pt idx="5">
                  <c:v>2032578.9139999999</c:v>
                </c:pt>
                <c:pt idx="6">
                  <c:v>2436046.9960000003</c:v>
                </c:pt>
                <c:pt idx="7">
                  <c:v>2790246.9960000003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DE-48AE-99AE-2FAE1EDCA2F5}"/>
            </c:ext>
          </c:extLst>
        </c:ser>
        <c:ser>
          <c:idx val="1"/>
          <c:order val="1"/>
          <c:tx>
            <c:strRef>
              <c:f>ｸﾞﾗﾌ!$B$4</c:f>
              <c:strCache>
                <c:ptCount val="1"/>
                <c:pt idx="0">
                  <c:v>法人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ｸﾞﾗﾌ!$C$2:$J$2</c:f>
              <c:strCache>
                <c:ptCount val="8"/>
                <c:pt idx="0">
                  <c:v>2M</c:v>
                </c:pt>
                <c:pt idx="1">
                  <c:v>3M</c:v>
                </c:pt>
                <c:pt idx="2">
                  <c:v>4M</c:v>
                </c:pt>
                <c:pt idx="3">
                  <c:v>5M</c:v>
                </c:pt>
                <c:pt idx="4">
                  <c:v>6M</c:v>
                </c:pt>
                <c:pt idx="5">
                  <c:v>7M</c:v>
                </c:pt>
                <c:pt idx="6">
                  <c:v>8M</c:v>
                </c:pt>
                <c:pt idx="7">
                  <c:v>9M</c:v>
                </c:pt>
              </c:strCache>
            </c:strRef>
          </c:cat>
          <c:val>
            <c:numRef>
              <c:f>ｸﾞﾗﾌ!$C$4:$J$4</c:f>
              <c:numCache>
                <c:formatCode>#,##0_ ;[Red]\-#,##0\ </c:formatCode>
                <c:ptCount val="8"/>
                <c:pt idx="0">
                  <c:v>545677.16150000005</c:v>
                </c:pt>
                <c:pt idx="1">
                  <c:v>771627.16150000005</c:v>
                </c:pt>
                <c:pt idx="2">
                  <c:v>997577.16150000005</c:v>
                </c:pt>
                <c:pt idx="3">
                  <c:v>1223527.1614999999</c:v>
                </c:pt>
                <c:pt idx="4">
                  <c:v>1482256.0714999998</c:v>
                </c:pt>
                <c:pt idx="5">
                  <c:v>1731206.0714999998</c:v>
                </c:pt>
                <c:pt idx="6">
                  <c:v>1980156.0714999998</c:v>
                </c:pt>
                <c:pt idx="7">
                  <c:v>2280777.8319399999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DE-48AE-99AE-2FAE1EDCA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707592"/>
        <c:axId val="435706936"/>
      </c:lineChart>
      <c:catAx>
        <c:axId val="435707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5706936"/>
        <c:crosses val="autoZero"/>
        <c:auto val="1"/>
        <c:lblAlgn val="ctr"/>
        <c:lblOffset val="100"/>
        <c:noMultiLvlLbl val="0"/>
      </c:catAx>
      <c:valAx>
        <c:axId val="435706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5707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</xdr:colOff>
      <xdr:row>5</xdr:row>
      <xdr:rowOff>118110</xdr:rowOff>
    </xdr:from>
    <xdr:to>
      <xdr:col>7</xdr:col>
      <xdr:colOff>259080</xdr:colOff>
      <xdr:row>17</xdr:row>
      <xdr:rowOff>118110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6C29DB0-1B2A-4984-A634-B19D225288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"/>
  <sheetViews>
    <sheetView workbookViewId="0">
      <selection activeCell="I14" sqref="I14"/>
    </sheetView>
  </sheetViews>
  <sheetFormatPr defaultRowHeight="18"/>
  <cols>
    <col min="1" max="1" width="8.796875" style="1"/>
    <col min="2" max="2" width="10.3984375" style="1" bestFit="1" customWidth="1"/>
    <col min="3" max="4" width="8.796875" style="1"/>
    <col min="5" max="10" width="9.8984375" style="1" bestFit="1" customWidth="1"/>
    <col min="11" max="16384" width="8.796875" style="1"/>
  </cols>
  <sheetData>
    <row r="2" spans="2:10">
      <c r="B2" s="2"/>
      <c r="C2" s="2" t="s">
        <v>28</v>
      </c>
      <c r="D2" s="2" t="s">
        <v>29</v>
      </c>
      <c r="E2" s="2" t="s">
        <v>30</v>
      </c>
      <c r="F2" s="2" t="s">
        <v>31</v>
      </c>
      <c r="G2" s="2" t="s">
        <v>32</v>
      </c>
      <c r="H2" s="2" t="s">
        <v>33</v>
      </c>
      <c r="I2" s="2" t="s">
        <v>34</v>
      </c>
      <c r="J2" s="2" t="s">
        <v>35</v>
      </c>
    </row>
    <row r="3" spans="2:10">
      <c r="B3" s="2" t="s">
        <v>0</v>
      </c>
      <c r="C3" s="2">
        <f>SUM('2M'!$K8)</f>
        <v>445447</v>
      </c>
      <c r="D3" s="2">
        <f>SUM('3M'!$K8)</f>
        <v>688659.32850000006</v>
      </c>
      <c r="E3" s="2">
        <f>SUM('4M'!$K8)</f>
        <v>935640.67849999992</v>
      </c>
      <c r="F3" s="2">
        <f>SUM('5M'!$K8)</f>
        <v>1251008.057</v>
      </c>
      <c r="G3" s="2">
        <f>SUM('6M'!$K8)</f>
        <v>1605403.514</v>
      </c>
      <c r="H3" s="2">
        <f>SUM('7M'!$K8)</f>
        <v>2032578.9139999999</v>
      </c>
      <c r="I3" s="2">
        <f>SUM('8M'!$K8)</f>
        <v>2436046.9960000003</v>
      </c>
      <c r="J3" s="2">
        <f>SUM('9M'!$K8)</f>
        <v>2790246.9960000003</v>
      </c>
    </row>
    <row r="4" spans="2:10">
      <c r="B4" s="2" t="s">
        <v>7</v>
      </c>
      <c r="C4" s="2">
        <f>SUM('2M'!$K21)</f>
        <v>545677.16150000005</v>
      </c>
      <c r="D4" s="2">
        <f>SUM('3M'!$K21)</f>
        <v>771627.16150000005</v>
      </c>
      <c r="E4" s="2">
        <f>SUM('4M'!$K21)</f>
        <v>997577.16150000005</v>
      </c>
      <c r="F4" s="2">
        <f>SUM('5M'!$K21)</f>
        <v>1223527.1614999999</v>
      </c>
      <c r="G4" s="2">
        <f>SUM('6M'!$K22)</f>
        <v>1482256.0714999998</v>
      </c>
      <c r="H4" s="2">
        <f>SUM('7M'!$K22)</f>
        <v>1731206.0714999998</v>
      </c>
      <c r="I4" s="2">
        <f>SUM('8M'!$K22)</f>
        <v>1980156.0714999998</v>
      </c>
      <c r="J4" s="2">
        <f>SUM('9M'!$K24)</f>
        <v>2280777.8319399999</v>
      </c>
    </row>
  </sheetData>
  <sheetProtection algorithmName="SHA-512" hashValue="fjS5zhrbYmdJ+DVg5iLyghckz7yDNaAJKrqM6uNPGea8tCHO+uF2vboa1iaB1pfIk/+pr8XCKbhIlrHYM7ExMA==" saltValue="d+5TFGIcd+/B1+1DtEwzQw==" spinCount="100000" sheet="1" objects="1" scenarios="1"/>
  <phoneticPr fontId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5"/>
  <sheetViews>
    <sheetView workbookViewId="0">
      <selection activeCell="H14" sqref="H14"/>
    </sheetView>
  </sheetViews>
  <sheetFormatPr defaultRowHeight="18"/>
  <cols>
    <col min="1" max="1" width="14.3984375" style="1" customWidth="1"/>
    <col min="2" max="2" width="11" style="1" bestFit="1" customWidth="1"/>
    <col min="3" max="3" width="9.8984375" style="1" customWidth="1"/>
    <col min="4" max="4" width="11" style="1" bestFit="1" customWidth="1"/>
    <col min="5" max="6" width="9.8984375" style="1" customWidth="1"/>
    <col min="7" max="7" width="11" style="1" bestFit="1" customWidth="1"/>
    <col min="8" max="8" width="10.296875" style="6" customWidth="1"/>
    <col min="9" max="9" width="9.8984375" style="1" customWidth="1"/>
    <col min="10" max="10" width="11.3984375" style="1" customWidth="1"/>
    <col min="11" max="12" width="9.8984375" style="1" customWidth="1"/>
    <col min="13" max="13" width="9.8984375" style="1" bestFit="1" customWidth="1"/>
    <col min="14" max="16384" width="8.796875" style="1"/>
  </cols>
  <sheetData>
    <row r="1" spans="1:14">
      <c r="A1" s="2" t="s">
        <v>0</v>
      </c>
      <c r="B1" s="2" t="s">
        <v>27</v>
      </c>
      <c r="C1" s="2" t="s">
        <v>8</v>
      </c>
      <c r="D1" s="2" t="s">
        <v>9</v>
      </c>
      <c r="E1" s="2" t="s">
        <v>41</v>
      </c>
      <c r="F1" s="2" t="s">
        <v>14</v>
      </c>
      <c r="G1" s="2" t="s">
        <v>15</v>
      </c>
      <c r="H1" s="4" t="s">
        <v>10</v>
      </c>
      <c r="I1" s="2" t="s">
        <v>11</v>
      </c>
      <c r="J1" s="2" t="s">
        <v>13</v>
      </c>
      <c r="K1" s="2" t="s">
        <v>12</v>
      </c>
      <c r="L1" s="2"/>
    </row>
    <row r="2" spans="1:14">
      <c r="A2" s="2" t="s">
        <v>1</v>
      </c>
      <c r="B2" s="3">
        <v>10000000</v>
      </c>
      <c r="C2" s="2">
        <f>SUM(K6)</f>
        <v>890000</v>
      </c>
      <c r="D2" s="2">
        <f>SUM(K7)</f>
        <v>195120</v>
      </c>
      <c r="E2" s="2">
        <v>600000</v>
      </c>
      <c r="F2" s="2">
        <v>1030000</v>
      </c>
      <c r="G2" s="2">
        <f>B2-SUM(C2:F2)</f>
        <v>7284880</v>
      </c>
      <c r="H2" s="5">
        <v>0.23</v>
      </c>
      <c r="I2" s="2">
        <f>G2*H2</f>
        <v>1675522.4000000001</v>
      </c>
      <c r="J2" s="3">
        <v>-636000</v>
      </c>
      <c r="K2" s="2">
        <f t="shared" ref="K2:K7" si="0">SUM(I2:J2)</f>
        <v>1039522.4000000001</v>
      </c>
      <c r="L2" s="2"/>
      <c r="M2" s="1" t="s">
        <v>40</v>
      </c>
    </row>
    <row r="3" spans="1:14">
      <c r="A3" s="2" t="s">
        <v>2</v>
      </c>
      <c r="B3" s="2"/>
      <c r="C3" s="2"/>
      <c r="D3" s="2"/>
      <c r="E3" s="2"/>
      <c r="F3" s="2"/>
      <c r="G3" s="2">
        <f>SUM(K2)</f>
        <v>1039522.4000000001</v>
      </c>
      <c r="H3" s="4">
        <v>2.1000000000000001E-2</v>
      </c>
      <c r="I3" s="2">
        <f>G3*H3</f>
        <v>21829.970400000006</v>
      </c>
      <c r="J3" s="2"/>
      <c r="K3" s="2">
        <f t="shared" si="0"/>
        <v>21829.970400000006</v>
      </c>
      <c r="L3" s="2"/>
      <c r="M3" s="1" t="s">
        <v>38</v>
      </c>
      <c r="N3" s="1" t="s">
        <v>39</v>
      </c>
    </row>
    <row r="4" spans="1:14">
      <c r="A4" s="2" t="s">
        <v>3</v>
      </c>
      <c r="B4" s="2">
        <f>SUM(B2)</f>
        <v>10000000</v>
      </c>
      <c r="C4" s="2">
        <f>SUM(K6)</f>
        <v>890000</v>
      </c>
      <c r="D4" s="2">
        <f>SUM(K7)</f>
        <v>195120</v>
      </c>
      <c r="E4" s="2">
        <v>600000</v>
      </c>
      <c r="F4" s="2">
        <v>980000</v>
      </c>
      <c r="G4" s="2">
        <f>B4-SUM(C4:F4)</f>
        <v>7334880</v>
      </c>
      <c r="H4" s="4">
        <v>0.1</v>
      </c>
      <c r="I4" s="2">
        <f>G4*H4</f>
        <v>733488</v>
      </c>
      <c r="J4" s="2">
        <v>4000</v>
      </c>
      <c r="K4" s="2">
        <f t="shared" si="0"/>
        <v>737488</v>
      </c>
      <c r="L4" s="2"/>
      <c r="M4" s="9">
        <v>9.7000000000000003E-2</v>
      </c>
      <c r="N4" s="1">
        <v>5300</v>
      </c>
    </row>
    <row r="5" spans="1:14">
      <c r="A5" s="2" t="s">
        <v>4</v>
      </c>
      <c r="B5" s="2">
        <f>SUM(B2)</f>
        <v>10000000</v>
      </c>
      <c r="C5" s="2">
        <f>SUM(K6)</f>
        <v>890000</v>
      </c>
      <c r="D5" s="2">
        <f>SUM(K7)</f>
        <v>195120</v>
      </c>
      <c r="E5" s="2">
        <v>600000</v>
      </c>
      <c r="F5" s="2">
        <v>2900000</v>
      </c>
      <c r="G5" s="2">
        <f>B5-SUM(C5:F5)</f>
        <v>5414880</v>
      </c>
      <c r="H5" s="4">
        <v>0.05</v>
      </c>
      <c r="I5" s="2">
        <f>G5*H5</f>
        <v>270744</v>
      </c>
      <c r="J5" s="2"/>
      <c r="K5" s="2">
        <f t="shared" si="0"/>
        <v>270744</v>
      </c>
      <c r="L5" s="2">
        <f>SUM(K2:K5)</f>
        <v>2069584.3704000001</v>
      </c>
      <c r="M5" s="1" t="s">
        <v>42</v>
      </c>
    </row>
    <row r="6" spans="1:14">
      <c r="A6" s="2" t="s">
        <v>5</v>
      </c>
      <c r="B6" s="2">
        <f>SUM(B2)</f>
        <v>10000000</v>
      </c>
      <c r="C6" s="7"/>
      <c r="D6" s="7"/>
      <c r="E6" s="7"/>
      <c r="F6" s="2">
        <v>330000</v>
      </c>
      <c r="G6" s="2">
        <f>B6-SUM(C6:F6)</f>
        <v>9670000</v>
      </c>
      <c r="H6" s="4">
        <v>0.113</v>
      </c>
      <c r="I6" s="2">
        <f>G6*H6</f>
        <v>1092710</v>
      </c>
      <c r="J6" s="2">
        <v>60000</v>
      </c>
      <c r="K6" s="3">
        <v>890000</v>
      </c>
      <c r="L6" s="2"/>
      <c r="M6" s="1" t="s">
        <v>38</v>
      </c>
      <c r="N6" s="1" t="s">
        <v>39</v>
      </c>
    </row>
    <row r="7" spans="1:14">
      <c r="A7" s="2" t="s">
        <v>6</v>
      </c>
      <c r="B7" s="2"/>
      <c r="C7" s="7"/>
      <c r="D7" s="7"/>
      <c r="E7" s="7"/>
      <c r="F7" s="2"/>
      <c r="G7" s="2"/>
      <c r="H7" s="4"/>
      <c r="I7" s="2"/>
      <c r="J7" s="2">
        <f>16260*12</f>
        <v>195120</v>
      </c>
      <c r="K7" s="2">
        <f t="shared" si="0"/>
        <v>195120</v>
      </c>
      <c r="L7" s="2">
        <f>SUM(K6:K7)</f>
        <v>1085120</v>
      </c>
      <c r="M7" s="9">
        <v>9.4E-2</v>
      </c>
      <c r="N7" s="1">
        <v>50000</v>
      </c>
    </row>
    <row r="8" spans="1:14">
      <c r="A8" s="2" t="s">
        <v>21</v>
      </c>
      <c r="B8" s="2"/>
      <c r="C8" s="2"/>
      <c r="D8" s="2"/>
      <c r="E8" s="2"/>
      <c r="F8" s="2"/>
      <c r="G8" s="2"/>
      <c r="H8" s="4"/>
      <c r="I8" s="2"/>
      <c r="J8" s="2"/>
      <c r="K8" s="2">
        <f>SUM(K2:K7)</f>
        <v>3154704.3704000004</v>
      </c>
      <c r="L8" s="2">
        <f>SUM(L2:L7)</f>
        <v>3154704.3704000004</v>
      </c>
      <c r="N8" s="8"/>
    </row>
    <row r="10" spans="1:14">
      <c r="A10" s="2" t="s">
        <v>7</v>
      </c>
      <c r="B10" s="2" t="s">
        <v>27</v>
      </c>
      <c r="C10" s="2" t="s">
        <v>23</v>
      </c>
      <c r="D10" s="2" t="s">
        <v>22</v>
      </c>
      <c r="E10" s="2"/>
      <c r="F10" s="2" t="s">
        <v>14</v>
      </c>
      <c r="G10" s="2" t="s">
        <v>15</v>
      </c>
      <c r="H10" s="4" t="s">
        <v>10</v>
      </c>
      <c r="I10" s="2" t="s">
        <v>11</v>
      </c>
      <c r="J10" s="2" t="s">
        <v>13</v>
      </c>
      <c r="K10" s="2" t="s">
        <v>12</v>
      </c>
      <c r="L10" s="2"/>
    </row>
    <row r="11" spans="1:14">
      <c r="A11" s="2" t="s">
        <v>16</v>
      </c>
      <c r="B11" s="2">
        <f>SUM(B$2)</f>
        <v>10000000</v>
      </c>
      <c r="C11" s="3">
        <v>1000000</v>
      </c>
      <c r="D11" s="2">
        <f>SUM(I21:I23)</f>
        <v>149660</v>
      </c>
      <c r="E11" s="2"/>
      <c r="F11" s="2"/>
      <c r="G11" s="2">
        <v>8000000</v>
      </c>
      <c r="H11" s="4">
        <v>0.15</v>
      </c>
      <c r="I11" s="2">
        <f t="shared" ref="I11:I20" si="1">G11*H11</f>
        <v>1200000</v>
      </c>
      <c r="J11" s="2"/>
      <c r="K11" s="2">
        <f t="shared" ref="K11:K20" si="2">SUM(I11:J11)</f>
        <v>1200000</v>
      </c>
      <c r="L11" s="2"/>
    </row>
    <row r="12" spans="1:14">
      <c r="A12" s="2" t="s">
        <v>37</v>
      </c>
      <c r="B12" s="2"/>
      <c r="C12" s="7"/>
      <c r="D12" s="2"/>
      <c r="E12" s="2"/>
      <c r="F12" s="2"/>
      <c r="G12" s="2">
        <f>B11-SUM(C11:F11)-8000000</f>
        <v>850340</v>
      </c>
      <c r="H12" s="4">
        <v>0.23400000000000001</v>
      </c>
      <c r="I12" s="2">
        <f t="shared" si="1"/>
        <v>198979.56</v>
      </c>
      <c r="J12" s="2"/>
      <c r="K12" s="2">
        <f t="shared" ref="K12" si="3">SUM(I12:J12)</f>
        <v>198979.56</v>
      </c>
      <c r="L12" s="2"/>
    </row>
    <row r="13" spans="1:14">
      <c r="A13" s="2" t="s">
        <v>17</v>
      </c>
      <c r="B13" s="2"/>
      <c r="C13" s="2"/>
      <c r="D13" s="2"/>
      <c r="E13" s="2"/>
      <c r="F13" s="2"/>
      <c r="G13" s="2">
        <f>SUM(K11:K12)</f>
        <v>1398979.56</v>
      </c>
      <c r="H13" s="4">
        <v>0.10299999999999999</v>
      </c>
      <c r="I13" s="2">
        <f t="shared" si="1"/>
        <v>144094.89468</v>
      </c>
      <c r="J13" s="2"/>
      <c r="K13" s="2">
        <f t="shared" si="2"/>
        <v>144094.89468</v>
      </c>
      <c r="L13" s="2"/>
    </row>
    <row r="14" spans="1:14">
      <c r="A14" s="2" t="s">
        <v>18</v>
      </c>
      <c r="B14" s="2"/>
      <c r="C14" s="2"/>
      <c r="D14" s="2"/>
      <c r="E14" s="2"/>
      <c r="F14" s="2"/>
      <c r="G14" s="2">
        <f>SUM(K11:K12)</f>
        <v>1398979.56</v>
      </c>
      <c r="H14" s="4">
        <v>7.0000000000000007E-2</v>
      </c>
      <c r="I14" s="2">
        <f t="shared" si="1"/>
        <v>97928.569200000013</v>
      </c>
      <c r="J14" s="2">
        <v>70000</v>
      </c>
      <c r="K14" s="2">
        <f t="shared" si="2"/>
        <v>167928.56920000003</v>
      </c>
      <c r="L14" s="2"/>
    </row>
    <row r="15" spans="1:14">
      <c r="A15" s="2" t="s">
        <v>19</v>
      </c>
      <c r="B15" s="2">
        <f>SUM(B11)</f>
        <v>10000000</v>
      </c>
      <c r="C15" s="2">
        <f>SUM(C11)</f>
        <v>1000000</v>
      </c>
      <c r="D15" s="2">
        <f>SUM(I21:I23)</f>
        <v>149660</v>
      </c>
      <c r="E15" s="2"/>
      <c r="F15" s="2"/>
      <c r="G15" s="2">
        <v>4000000</v>
      </c>
      <c r="H15" s="4">
        <v>0.05</v>
      </c>
      <c r="I15" s="2">
        <f t="shared" si="1"/>
        <v>200000</v>
      </c>
      <c r="J15" s="2"/>
      <c r="K15" s="2">
        <f t="shared" si="2"/>
        <v>200000</v>
      </c>
      <c r="L15" s="2"/>
    </row>
    <row r="16" spans="1:14">
      <c r="A16" s="2" t="s">
        <v>36</v>
      </c>
      <c r="B16" s="2"/>
      <c r="C16" s="2"/>
      <c r="D16" s="2"/>
      <c r="E16" s="2"/>
      <c r="F16" s="2"/>
      <c r="G16" s="2">
        <v>4000000</v>
      </c>
      <c r="H16" s="4">
        <v>7.2999999999999995E-2</v>
      </c>
      <c r="I16" s="2">
        <f t="shared" si="1"/>
        <v>292000</v>
      </c>
      <c r="J16" s="2"/>
      <c r="K16" s="2">
        <f t="shared" si="2"/>
        <v>292000</v>
      </c>
      <c r="L16" s="2"/>
    </row>
    <row r="17" spans="1:14">
      <c r="A17" s="2" t="s">
        <v>37</v>
      </c>
      <c r="B17" s="2"/>
      <c r="C17" s="2"/>
      <c r="D17" s="2"/>
      <c r="E17" s="2"/>
      <c r="F17" s="2"/>
      <c r="G17" s="2">
        <f>B15-SUM(C15:F15)-8000000</f>
        <v>850340</v>
      </c>
      <c r="H17" s="4">
        <v>9.6000000000000002E-2</v>
      </c>
      <c r="I17" s="2">
        <f t="shared" si="1"/>
        <v>81632.639999999999</v>
      </c>
      <c r="J17" s="2"/>
      <c r="K17" s="2">
        <f t="shared" ref="K17" si="4">SUM(I17:J17)</f>
        <v>81632.639999999999</v>
      </c>
      <c r="L17" s="2"/>
    </row>
    <row r="18" spans="1:14">
      <c r="A18" s="2" t="s">
        <v>20</v>
      </c>
      <c r="B18" s="2"/>
      <c r="C18" s="2">
        <f>SUM(C11)</f>
        <v>1000000</v>
      </c>
      <c r="D18" s="2">
        <f>SUM(I21:I23)</f>
        <v>149660</v>
      </c>
      <c r="E18" s="2"/>
      <c r="F18" s="2">
        <v>1030000</v>
      </c>
      <c r="G18" s="3">
        <v>0</v>
      </c>
      <c r="H18" s="5">
        <v>0.05</v>
      </c>
      <c r="I18" s="2">
        <f t="shared" si="1"/>
        <v>0</v>
      </c>
      <c r="J18" s="3"/>
      <c r="K18" s="2">
        <f t="shared" si="2"/>
        <v>0</v>
      </c>
      <c r="L18" s="2"/>
    </row>
    <row r="19" spans="1:14">
      <c r="A19" s="2" t="s">
        <v>2</v>
      </c>
      <c r="B19" s="2"/>
      <c r="C19" s="2"/>
      <c r="D19" s="2"/>
      <c r="E19" s="2"/>
      <c r="F19" s="2"/>
      <c r="G19" s="2">
        <f>SUM(K18)</f>
        <v>0</v>
      </c>
      <c r="H19" s="4">
        <v>2.1000000000000001E-2</v>
      </c>
      <c r="I19" s="2">
        <f t="shared" si="1"/>
        <v>0</v>
      </c>
      <c r="J19" s="2"/>
      <c r="K19" s="2">
        <f t="shared" si="2"/>
        <v>0</v>
      </c>
      <c r="L19" s="2"/>
    </row>
    <row r="20" spans="1:14">
      <c r="A20" s="2" t="s">
        <v>3</v>
      </c>
      <c r="B20" s="2"/>
      <c r="C20" s="2">
        <f>SUM(C11)</f>
        <v>1000000</v>
      </c>
      <c r="D20" s="2">
        <f>SUM(I21:I23)</f>
        <v>149660</v>
      </c>
      <c r="E20" s="2"/>
      <c r="F20" s="2">
        <v>980000</v>
      </c>
      <c r="G20" s="3">
        <v>0</v>
      </c>
      <c r="H20" s="4">
        <v>0.1</v>
      </c>
      <c r="I20" s="2">
        <f t="shared" si="1"/>
        <v>0</v>
      </c>
      <c r="J20" s="2">
        <v>4000</v>
      </c>
      <c r="K20" s="2">
        <f t="shared" si="2"/>
        <v>4000</v>
      </c>
      <c r="L20" s="2">
        <f>SUM(K11:K20)</f>
        <v>2288635.6638800004</v>
      </c>
    </row>
    <row r="21" spans="1:14">
      <c r="A21" s="2" t="s">
        <v>24</v>
      </c>
      <c r="B21" s="2"/>
      <c r="C21" s="2">
        <f>SUM(C11)/12</f>
        <v>83333.333333333328</v>
      </c>
      <c r="D21" s="2"/>
      <c r="E21" s="2"/>
      <c r="F21" s="2"/>
      <c r="G21" s="2">
        <f t="shared" ref="G21:G23" si="5">C21-SUM(D21:F21)</f>
        <v>83333.333333333328</v>
      </c>
      <c r="H21" s="4">
        <v>0.18182000000000001</v>
      </c>
      <c r="I21" s="2">
        <f>G21*H21/2*12</f>
        <v>90910</v>
      </c>
      <c r="J21" s="2"/>
      <c r="K21" s="2">
        <f>G21*H21*12</f>
        <v>181820</v>
      </c>
      <c r="L21" s="2"/>
    </row>
    <row r="22" spans="1:14">
      <c r="A22" s="2" t="s">
        <v>25</v>
      </c>
      <c r="B22" s="2"/>
      <c r="C22" s="2">
        <f>SUM(C11)/12</f>
        <v>83333.333333333328</v>
      </c>
      <c r="D22" s="2"/>
      <c r="F22" s="2"/>
      <c r="G22" s="2">
        <f t="shared" si="5"/>
        <v>83333.333333333328</v>
      </c>
      <c r="H22" s="4">
        <v>0.11550000000000001</v>
      </c>
      <c r="I22" s="2">
        <f t="shared" ref="I22:I23" si="6">G22*H22/2*12</f>
        <v>57750</v>
      </c>
      <c r="J22" s="2"/>
      <c r="K22" s="2">
        <f t="shared" ref="K22:K23" si="7">G22*H22*12</f>
        <v>115500</v>
      </c>
      <c r="L22" s="2"/>
    </row>
    <row r="23" spans="1:14">
      <c r="A23" s="2" t="s">
        <v>26</v>
      </c>
      <c r="B23" s="2"/>
      <c r="C23" s="2">
        <f>SUM(C11)/12</f>
        <v>83333.333333333328</v>
      </c>
      <c r="D23" s="2"/>
      <c r="E23" s="2"/>
      <c r="F23" s="2"/>
      <c r="G23" s="2">
        <f t="shared" si="5"/>
        <v>83333.333333333328</v>
      </c>
      <c r="H23" s="4">
        <v>2E-3</v>
      </c>
      <c r="I23" s="2">
        <f t="shared" si="6"/>
        <v>1000</v>
      </c>
      <c r="J23" s="2"/>
      <c r="K23" s="2">
        <f t="shared" si="7"/>
        <v>2000</v>
      </c>
      <c r="L23" s="2">
        <f>SUM(K21:K23)</f>
        <v>299320</v>
      </c>
      <c r="N23" s="8"/>
    </row>
    <row r="24" spans="1:14">
      <c r="A24" s="2" t="s">
        <v>21</v>
      </c>
      <c r="B24" s="2"/>
      <c r="C24" s="2"/>
      <c r="D24" s="2"/>
      <c r="F24" s="2"/>
      <c r="G24" s="2"/>
      <c r="H24" s="4"/>
      <c r="I24" s="2"/>
      <c r="J24" s="2"/>
      <c r="K24" s="2">
        <f>SUM(K11:K23)</f>
        <v>2587955.6638800004</v>
      </c>
      <c r="L24" s="2">
        <f>SUM(L11:L23)</f>
        <v>2587955.6638800004</v>
      </c>
      <c r="N24" s="8"/>
    </row>
    <row r="25" spans="1:14">
      <c r="E25" s="2"/>
    </row>
  </sheetData>
  <sheetProtection algorithmName="SHA-512" hashValue="VPMyL1ZRsxEf+1H00bOHQ4eO9Nu8RBF+RiFpJzeh7/y+4xhsTDWdjjT9UXURkAYCjoe/n3mM3hXjHsh9wpAqZw==" saltValue="zezG56b8DiqQ/oYSgXLNNA==" spinCount="100000" sheet="1" objects="1" scenarios="1"/>
  <phoneticPr fontId="1"/>
  <pageMargins left="0.7" right="0.7" top="0.75" bottom="0.75" header="0.3" footer="0.3"/>
  <pageSetup paperSize="9" orientation="portrait" horizontalDpi="0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5"/>
  <sheetViews>
    <sheetView workbookViewId="0">
      <selection activeCell="J12" sqref="J12"/>
    </sheetView>
  </sheetViews>
  <sheetFormatPr defaultRowHeight="18"/>
  <cols>
    <col min="1" max="1" width="14.3984375" style="1" customWidth="1"/>
    <col min="2" max="2" width="11" style="1" customWidth="1"/>
    <col min="3" max="3" width="9.8984375" style="1" customWidth="1"/>
    <col min="4" max="4" width="11" style="1" customWidth="1"/>
    <col min="5" max="6" width="9.8984375" style="1" customWidth="1"/>
    <col min="7" max="7" width="11" style="1" customWidth="1"/>
    <col min="8" max="8" width="10.296875" style="6" customWidth="1"/>
    <col min="9" max="9" width="9.8984375" style="1" customWidth="1"/>
    <col min="10" max="10" width="11.3984375" style="1" customWidth="1"/>
    <col min="11" max="13" width="9.8984375" style="1" customWidth="1"/>
    <col min="14" max="16384" width="8.796875" style="1"/>
  </cols>
  <sheetData>
    <row r="1" spans="1:14">
      <c r="A1" s="2" t="s">
        <v>0</v>
      </c>
      <c r="B1" s="2" t="s">
        <v>27</v>
      </c>
      <c r="C1" s="2" t="s">
        <v>8</v>
      </c>
      <c r="D1" s="2" t="s">
        <v>9</v>
      </c>
      <c r="E1" s="2" t="s">
        <v>41</v>
      </c>
      <c r="F1" s="2" t="s">
        <v>14</v>
      </c>
      <c r="G1" s="2" t="s">
        <v>15</v>
      </c>
      <c r="H1" s="4" t="s">
        <v>10</v>
      </c>
      <c r="I1" s="2" t="s">
        <v>11</v>
      </c>
      <c r="J1" s="2" t="s">
        <v>13</v>
      </c>
      <c r="K1" s="2" t="s">
        <v>12</v>
      </c>
      <c r="L1" s="2"/>
    </row>
    <row r="2" spans="1:14">
      <c r="A2" s="2" t="s">
        <v>1</v>
      </c>
      <c r="B2" s="3">
        <v>11000000</v>
      </c>
      <c r="C2" s="2">
        <f>SUM(K6)</f>
        <v>890000</v>
      </c>
      <c r="D2" s="2">
        <f>SUM(K7)</f>
        <v>195120</v>
      </c>
      <c r="E2" s="2">
        <v>600000</v>
      </c>
      <c r="F2" s="2">
        <v>1030000</v>
      </c>
      <c r="G2" s="2">
        <f>B2-SUM(C2:F2)</f>
        <v>8284880</v>
      </c>
      <c r="H2" s="5">
        <v>0.23</v>
      </c>
      <c r="I2" s="2">
        <f>G2*H2</f>
        <v>1905522.4000000001</v>
      </c>
      <c r="J2" s="3">
        <v>-636000</v>
      </c>
      <c r="K2" s="2">
        <f t="shared" ref="K2:K7" si="0">SUM(I2:J2)</f>
        <v>1269522.4000000001</v>
      </c>
      <c r="L2" s="2"/>
      <c r="M2" s="1" t="s">
        <v>40</v>
      </c>
    </row>
    <row r="3" spans="1:14">
      <c r="A3" s="2" t="s">
        <v>2</v>
      </c>
      <c r="B3" s="2"/>
      <c r="C3" s="2"/>
      <c r="D3" s="2"/>
      <c r="E3" s="2"/>
      <c r="F3" s="2"/>
      <c r="G3" s="2">
        <f>SUM(K2)</f>
        <v>1269522.4000000001</v>
      </c>
      <c r="H3" s="4">
        <v>2.1000000000000001E-2</v>
      </c>
      <c r="I3" s="2">
        <f>G3*H3</f>
        <v>26659.970400000006</v>
      </c>
      <c r="J3" s="2"/>
      <c r="K3" s="2">
        <f t="shared" si="0"/>
        <v>26659.970400000006</v>
      </c>
      <c r="L3" s="2"/>
      <c r="M3" s="1" t="s">
        <v>38</v>
      </c>
      <c r="N3" s="1" t="s">
        <v>39</v>
      </c>
    </row>
    <row r="4" spans="1:14">
      <c r="A4" s="2" t="s">
        <v>3</v>
      </c>
      <c r="B4" s="2">
        <f>SUM(B2)</f>
        <v>11000000</v>
      </c>
      <c r="C4" s="2">
        <f>SUM(K6)</f>
        <v>890000</v>
      </c>
      <c r="D4" s="2">
        <f>SUM(K7)</f>
        <v>195120</v>
      </c>
      <c r="E4" s="2">
        <v>600000</v>
      </c>
      <c r="F4" s="2">
        <v>980000</v>
      </c>
      <c r="G4" s="2">
        <f>B4-SUM(C4:F4)</f>
        <v>8334880</v>
      </c>
      <c r="H4" s="4">
        <v>0.1</v>
      </c>
      <c r="I4" s="2">
        <f>G4*H4</f>
        <v>833488</v>
      </c>
      <c r="J4" s="2">
        <v>4000</v>
      </c>
      <c r="K4" s="2">
        <f t="shared" si="0"/>
        <v>837488</v>
      </c>
      <c r="L4" s="2"/>
      <c r="M4" s="9">
        <v>9.7000000000000003E-2</v>
      </c>
      <c r="N4" s="1">
        <v>5300</v>
      </c>
    </row>
    <row r="5" spans="1:14">
      <c r="A5" s="2" t="s">
        <v>4</v>
      </c>
      <c r="B5" s="2">
        <f>SUM(B2)</f>
        <v>11000000</v>
      </c>
      <c r="C5" s="2">
        <f>SUM(K6)</f>
        <v>890000</v>
      </c>
      <c r="D5" s="2">
        <f>SUM(K7)</f>
        <v>195120</v>
      </c>
      <c r="E5" s="2">
        <v>600000</v>
      </c>
      <c r="F5" s="2">
        <v>2900000</v>
      </c>
      <c r="G5" s="2">
        <f>B5-SUM(C5:F5)</f>
        <v>6414880</v>
      </c>
      <c r="H5" s="4">
        <v>0.05</v>
      </c>
      <c r="I5" s="2">
        <f>G5*H5</f>
        <v>320744</v>
      </c>
      <c r="J5" s="2"/>
      <c r="K5" s="2">
        <f t="shared" si="0"/>
        <v>320744</v>
      </c>
      <c r="L5" s="2">
        <f>SUM(K2:K5)</f>
        <v>2454414.3704000004</v>
      </c>
      <c r="M5" s="1" t="s">
        <v>42</v>
      </c>
    </row>
    <row r="6" spans="1:14">
      <c r="A6" s="2" t="s">
        <v>5</v>
      </c>
      <c r="B6" s="2">
        <f>SUM(B2)</f>
        <v>11000000</v>
      </c>
      <c r="C6" s="7"/>
      <c r="D6" s="7"/>
      <c r="E6" s="7"/>
      <c r="F6" s="2">
        <v>330000</v>
      </c>
      <c r="G6" s="2">
        <f>B6-SUM(C6:F6)</f>
        <v>10670000</v>
      </c>
      <c r="H6" s="4">
        <v>0.113</v>
      </c>
      <c r="I6" s="2">
        <f>G6*H6</f>
        <v>1205710</v>
      </c>
      <c r="J6" s="2">
        <v>60000</v>
      </c>
      <c r="K6" s="3">
        <v>890000</v>
      </c>
      <c r="L6" s="2"/>
      <c r="M6" s="1" t="s">
        <v>38</v>
      </c>
      <c r="N6" s="1" t="s">
        <v>39</v>
      </c>
    </row>
    <row r="7" spans="1:14">
      <c r="A7" s="2" t="s">
        <v>6</v>
      </c>
      <c r="B7" s="2"/>
      <c r="C7" s="7"/>
      <c r="D7" s="7"/>
      <c r="E7" s="7"/>
      <c r="F7" s="2"/>
      <c r="G7" s="2"/>
      <c r="H7" s="4"/>
      <c r="I7" s="2"/>
      <c r="J7" s="2">
        <f>16260*12</f>
        <v>195120</v>
      </c>
      <c r="K7" s="2">
        <f t="shared" si="0"/>
        <v>195120</v>
      </c>
      <c r="L7" s="2">
        <f>SUM(K6:K7)</f>
        <v>1085120</v>
      </c>
      <c r="M7" s="9">
        <v>9.4E-2</v>
      </c>
      <c r="N7" s="1">
        <v>50000</v>
      </c>
    </row>
    <row r="8" spans="1:14">
      <c r="A8" s="2" t="s">
        <v>21</v>
      </c>
      <c r="B8" s="2"/>
      <c r="C8" s="2"/>
      <c r="D8" s="2"/>
      <c r="E8" s="2"/>
      <c r="F8" s="2"/>
      <c r="G8" s="2"/>
      <c r="H8" s="4"/>
      <c r="I8" s="2"/>
      <c r="J8" s="2"/>
      <c r="K8" s="2">
        <f>SUM(K2:K7)</f>
        <v>3539534.3704000004</v>
      </c>
      <c r="L8" s="2">
        <f>SUM(L2:L7)</f>
        <v>3539534.3704000004</v>
      </c>
      <c r="N8" s="8"/>
    </row>
    <row r="10" spans="1:14">
      <c r="A10" s="2" t="s">
        <v>7</v>
      </c>
      <c r="B10" s="2" t="s">
        <v>27</v>
      </c>
      <c r="C10" s="2" t="s">
        <v>23</v>
      </c>
      <c r="D10" s="2" t="s">
        <v>22</v>
      </c>
      <c r="E10" s="2"/>
      <c r="F10" s="2" t="s">
        <v>14</v>
      </c>
      <c r="G10" s="2" t="s">
        <v>15</v>
      </c>
      <c r="H10" s="4" t="s">
        <v>10</v>
      </c>
      <c r="I10" s="2" t="s">
        <v>11</v>
      </c>
      <c r="J10" s="2" t="s">
        <v>13</v>
      </c>
      <c r="K10" s="2" t="s">
        <v>12</v>
      </c>
      <c r="L10" s="2"/>
    </row>
    <row r="11" spans="1:14">
      <c r="A11" s="2" t="s">
        <v>16</v>
      </c>
      <c r="B11" s="2">
        <f>SUM(B$2)</f>
        <v>11000000</v>
      </c>
      <c r="C11" s="3">
        <v>1000000</v>
      </c>
      <c r="D11" s="2">
        <f>SUM(I21:I23)</f>
        <v>149660</v>
      </c>
      <c r="E11" s="2"/>
      <c r="F11" s="2"/>
      <c r="G11" s="2">
        <v>8000000</v>
      </c>
      <c r="H11" s="4">
        <v>0.15</v>
      </c>
      <c r="I11" s="2">
        <f t="shared" ref="I11:I12" si="1">G11*H11</f>
        <v>1200000</v>
      </c>
      <c r="J11" s="2"/>
      <c r="K11" s="2">
        <f t="shared" ref="K11" si="2">SUM(I11:J11)</f>
        <v>1200000</v>
      </c>
      <c r="L11" s="2"/>
    </row>
    <row r="12" spans="1:14">
      <c r="A12" s="2" t="s">
        <v>37</v>
      </c>
      <c r="B12" s="2"/>
      <c r="C12" s="7"/>
      <c r="D12" s="2"/>
      <c r="E12" s="2"/>
      <c r="F12" s="2"/>
      <c r="G12" s="2">
        <f>B11-SUM(C11:F11)-8000000</f>
        <v>1850340</v>
      </c>
      <c r="H12" s="4">
        <v>0.23400000000000001</v>
      </c>
      <c r="I12" s="2">
        <f t="shared" si="1"/>
        <v>432979.56</v>
      </c>
      <c r="J12" s="2"/>
      <c r="K12" s="2">
        <f t="shared" ref="K12" si="3">SUM(I12:J12)</f>
        <v>432979.56</v>
      </c>
      <c r="L12" s="2"/>
    </row>
    <row r="13" spans="1:14">
      <c r="A13" s="2" t="s">
        <v>17</v>
      </c>
      <c r="B13" s="2"/>
      <c r="C13" s="2"/>
      <c r="D13" s="2"/>
      <c r="E13" s="2"/>
      <c r="F13" s="2"/>
      <c r="G13" s="2">
        <f>SUM(K11:K12)</f>
        <v>1632979.56</v>
      </c>
      <c r="H13" s="4">
        <v>0.10299999999999999</v>
      </c>
      <c r="I13" s="2">
        <f t="shared" ref="I13:I20" si="4">G13*H13</f>
        <v>168196.89468</v>
      </c>
      <c r="J13" s="2"/>
      <c r="K13" s="2">
        <f t="shared" ref="K13:K19" si="5">SUM(I13:J13)</f>
        <v>168196.89468</v>
      </c>
      <c r="L13" s="2"/>
    </row>
    <row r="14" spans="1:14">
      <c r="A14" s="2" t="s">
        <v>18</v>
      </c>
      <c r="B14" s="2"/>
      <c r="C14" s="2"/>
      <c r="D14" s="2"/>
      <c r="E14" s="2"/>
      <c r="F14" s="2"/>
      <c r="G14" s="2">
        <f>SUM(K11:K12)</f>
        <v>1632979.56</v>
      </c>
      <c r="H14" s="4">
        <v>7.0000000000000007E-2</v>
      </c>
      <c r="I14" s="2">
        <f t="shared" si="4"/>
        <v>114308.56920000001</v>
      </c>
      <c r="J14" s="2">
        <v>70000</v>
      </c>
      <c r="K14" s="2">
        <f t="shared" si="5"/>
        <v>184308.56920000003</v>
      </c>
      <c r="L14" s="2"/>
    </row>
    <row r="15" spans="1:14">
      <c r="A15" s="2" t="s">
        <v>19</v>
      </c>
      <c r="B15" s="2">
        <f>SUM(B11)</f>
        <v>11000000</v>
      </c>
      <c r="C15" s="2">
        <f>SUM(C11)</f>
        <v>1000000</v>
      </c>
      <c r="D15" s="2">
        <f>SUM(I21:I23)</f>
        <v>149660</v>
      </c>
      <c r="E15" s="2"/>
      <c r="F15" s="2"/>
      <c r="G15" s="2">
        <v>4000000</v>
      </c>
      <c r="H15" s="4">
        <v>0.05</v>
      </c>
      <c r="I15" s="2">
        <f t="shared" si="4"/>
        <v>200000</v>
      </c>
      <c r="J15" s="2"/>
      <c r="K15" s="2">
        <f t="shared" ref="K15:K16" si="6">SUM(I15:J15)</f>
        <v>200000</v>
      </c>
      <c r="L15" s="2"/>
    </row>
    <row r="16" spans="1:14">
      <c r="A16" s="2" t="s">
        <v>36</v>
      </c>
      <c r="B16" s="2"/>
      <c r="C16" s="2"/>
      <c r="D16" s="2"/>
      <c r="E16" s="2"/>
      <c r="F16" s="2"/>
      <c r="G16" s="2">
        <v>4000000</v>
      </c>
      <c r="H16" s="4">
        <v>7.2999999999999995E-2</v>
      </c>
      <c r="I16" s="2">
        <f t="shared" si="4"/>
        <v>292000</v>
      </c>
      <c r="J16" s="2"/>
      <c r="K16" s="2">
        <f t="shared" si="6"/>
        <v>292000</v>
      </c>
      <c r="L16" s="2"/>
    </row>
    <row r="17" spans="1:14">
      <c r="A17" s="2" t="s">
        <v>37</v>
      </c>
      <c r="B17" s="2"/>
      <c r="C17" s="2"/>
      <c r="D17" s="2"/>
      <c r="E17" s="2"/>
      <c r="F17" s="2"/>
      <c r="G17" s="2">
        <f>B15-SUM(C15:F15)-8000000</f>
        <v>1850340</v>
      </c>
      <c r="H17" s="4">
        <v>9.6000000000000002E-2</v>
      </c>
      <c r="I17" s="2">
        <f t="shared" si="4"/>
        <v>177632.64000000001</v>
      </c>
      <c r="J17" s="2"/>
      <c r="K17" s="2">
        <f t="shared" ref="K17" si="7">SUM(I17:J17)</f>
        <v>177632.64000000001</v>
      </c>
      <c r="L17" s="2"/>
    </row>
    <row r="18" spans="1:14">
      <c r="A18" s="2" t="s">
        <v>20</v>
      </c>
      <c r="B18" s="2"/>
      <c r="C18" s="2">
        <f>SUM(C11)</f>
        <v>1000000</v>
      </c>
      <c r="D18" s="2">
        <f>SUM(I21:I23)</f>
        <v>149660</v>
      </c>
      <c r="E18" s="2"/>
      <c r="F18" s="2">
        <v>1030000</v>
      </c>
      <c r="G18" s="3">
        <v>0</v>
      </c>
      <c r="H18" s="5">
        <v>0.05</v>
      </c>
      <c r="I18" s="2">
        <f t="shared" si="4"/>
        <v>0</v>
      </c>
      <c r="J18" s="3"/>
      <c r="K18" s="2">
        <f t="shared" si="5"/>
        <v>0</v>
      </c>
      <c r="L18" s="2"/>
    </row>
    <row r="19" spans="1:14">
      <c r="A19" s="2" t="s">
        <v>2</v>
      </c>
      <c r="B19" s="2"/>
      <c r="C19" s="2"/>
      <c r="D19" s="2"/>
      <c r="E19" s="2"/>
      <c r="F19" s="2"/>
      <c r="G19" s="2">
        <f>SUM(K18)</f>
        <v>0</v>
      </c>
      <c r="H19" s="4">
        <v>2.1000000000000001E-2</v>
      </c>
      <c r="I19" s="2">
        <f t="shared" si="4"/>
        <v>0</v>
      </c>
      <c r="J19" s="2"/>
      <c r="K19" s="2">
        <f t="shared" si="5"/>
        <v>0</v>
      </c>
      <c r="L19" s="2"/>
    </row>
    <row r="20" spans="1:14">
      <c r="A20" s="2" t="s">
        <v>3</v>
      </c>
      <c r="B20" s="2"/>
      <c r="C20" s="2">
        <f>SUM(C11)</f>
        <v>1000000</v>
      </c>
      <c r="D20" s="2">
        <f>SUM(I21:I23)</f>
        <v>149660</v>
      </c>
      <c r="E20" s="2"/>
      <c r="F20" s="2">
        <v>980000</v>
      </c>
      <c r="G20" s="3">
        <v>0</v>
      </c>
      <c r="H20" s="4">
        <v>0.1</v>
      </c>
      <c r="I20" s="2">
        <f t="shared" si="4"/>
        <v>0</v>
      </c>
      <c r="J20" s="2">
        <v>4000</v>
      </c>
      <c r="K20" s="2">
        <f t="shared" ref="K20" si="8">SUM(I20:J20)</f>
        <v>4000</v>
      </c>
      <c r="L20" s="2">
        <f>SUM(K11:K20)</f>
        <v>2659117.6638800004</v>
      </c>
    </row>
    <row r="21" spans="1:14">
      <c r="A21" s="2" t="s">
        <v>24</v>
      </c>
      <c r="B21" s="2"/>
      <c r="C21" s="2">
        <f>SUM(C11)/12</f>
        <v>83333.333333333328</v>
      </c>
      <c r="D21" s="2"/>
      <c r="E21" s="2"/>
      <c r="F21" s="2"/>
      <c r="G21" s="2">
        <f t="shared" ref="G21:G23" si="9">C21-SUM(D21:F21)</f>
        <v>83333.333333333328</v>
      </c>
      <c r="H21" s="4">
        <v>0.18182000000000001</v>
      </c>
      <c r="I21" s="2">
        <f>G21*H21/2*12</f>
        <v>90910</v>
      </c>
      <c r="J21" s="2"/>
      <c r="K21" s="2">
        <f>G21*H21*12</f>
        <v>181820</v>
      </c>
      <c r="L21" s="2"/>
    </row>
    <row r="22" spans="1:14">
      <c r="A22" s="2" t="s">
        <v>25</v>
      </c>
      <c r="B22" s="2"/>
      <c r="C22" s="2">
        <f>SUM(C11)/12</f>
        <v>83333.333333333328</v>
      </c>
      <c r="D22" s="2"/>
      <c r="F22" s="2"/>
      <c r="G22" s="2">
        <f t="shared" si="9"/>
        <v>83333.333333333328</v>
      </c>
      <c r="H22" s="4">
        <v>0.11550000000000001</v>
      </c>
      <c r="I22" s="2">
        <f t="shared" ref="I22:I23" si="10">G22*H22/2*12</f>
        <v>57750</v>
      </c>
      <c r="J22" s="2"/>
      <c r="K22" s="2">
        <f t="shared" ref="K22:K23" si="11">G22*H22*12</f>
        <v>115500</v>
      </c>
      <c r="L22" s="2"/>
    </row>
    <row r="23" spans="1:14">
      <c r="A23" s="2" t="s">
        <v>26</v>
      </c>
      <c r="B23" s="2"/>
      <c r="C23" s="2">
        <f>SUM(C11)/12</f>
        <v>83333.333333333328</v>
      </c>
      <c r="D23" s="2"/>
      <c r="E23" s="2"/>
      <c r="F23" s="2"/>
      <c r="G23" s="2">
        <f t="shared" si="9"/>
        <v>83333.333333333328</v>
      </c>
      <c r="H23" s="4">
        <v>2E-3</v>
      </c>
      <c r="I23" s="2">
        <f t="shared" si="10"/>
        <v>1000</v>
      </c>
      <c r="J23" s="2"/>
      <c r="K23" s="2">
        <f t="shared" si="11"/>
        <v>2000</v>
      </c>
      <c r="L23" s="2">
        <f>SUM(K21:K23)</f>
        <v>299320</v>
      </c>
      <c r="N23" s="8"/>
    </row>
    <row r="24" spans="1:14">
      <c r="A24" s="2" t="s">
        <v>21</v>
      </c>
      <c r="B24" s="2"/>
      <c r="C24" s="2"/>
      <c r="D24" s="2"/>
      <c r="F24" s="2"/>
      <c r="G24" s="2"/>
      <c r="H24" s="4"/>
      <c r="I24" s="2"/>
      <c r="J24" s="2"/>
      <c r="K24" s="2">
        <f>SUM(K11:K23)</f>
        <v>2958437.6638800004</v>
      </c>
      <c r="L24" s="2">
        <f>SUM(L11:L23)</f>
        <v>2958437.6638800004</v>
      </c>
      <c r="N24" s="8"/>
    </row>
    <row r="25" spans="1:14">
      <c r="E25" s="2"/>
    </row>
  </sheetData>
  <sheetProtection algorithmName="SHA-512" hashValue="WqnqlP064evMypNzx5RYuT44TtJAOveyLdDSHUiJj1hftzyLRertjzhAYLwRTB9stE4omYBDqhSlDBZx9GA9eQ==" saltValue="CMcyOc3BqoCQgU6/MNPoLw==" spinCount="100000" sheet="1" objects="1" scenarios="1"/>
  <phoneticPr fontId="1"/>
  <pageMargins left="0.7" right="0.7" top="0.75" bottom="0.75" header="0.3" footer="0.3"/>
  <pageSetup paperSize="9" orientation="portrait" horizontalDpi="0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5"/>
  <sheetViews>
    <sheetView workbookViewId="0">
      <selection activeCell="I7" sqref="I7"/>
    </sheetView>
  </sheetViews>
  <sheetFormatPr defaultRowHeight="18"/>
  <cols>
    <col min="1" max="1" width="14.3984375" style="1" customWidth="1"/>
    <col min="2" max="2" width="11" style="1" customWidth="1"/>
    <col min="3" max="3" width="9.8984375" style="1" customWidth="1"/>
    <col min="4" max="4" width="11" style="1" customWidth="1"/>
    <col min="5" max="6" width="9.8984375" style="1" customWidth="1"/>
    <col min="7" max="7" width="11" style="1" customWidth="1"/>
    <col min="8" max="8" width="10.296875" style="6" customWidth="1"/>
    <col min="9" max="9" width="9.8984375" style="1" customWidth="1"/>
    <col min="10" max="10" width="11.3984375" style="1" customWidth="1"/>
    <col min="11" max="13" width="9.8984375" style="1" customWidth="1"/>
    <col min="14" max="16384" width="8.796875" style="1"/>
  </cols>
  <sheetData>
    <row r="1" spans="1:14">
      <c r="A1" s="2" t="s">
        <v>0</v>
      </c>
      <c r="B1" s="2" t="s">
        <v>27</v>
      </c>
      <c r="C1" s="2" t="s">
        <v>8</v>
      </c>
      <c r="D1" s="2" t="s">
        <v>9</v>
      </c>
      <c r="E1" s="2" t="s">
        <v>41</v>
      </c>
      <c r="F1" s="2" t="s">
        <v>14</v>
      </c>
      <c r="G1" s="2" t="s">
        <v>15</v>
      </c>
      <c r="H1" s="4" t="s">
        <v>10</v>
      </c>
      <c r="I1" s="2" t="s">
        <v>11</v>
      </c>
      <c r="J1" s="2" t="s">
        <v>13</v>
      </c>
      <c r="K1" s="2" t="s">
        <v>12</v>
      </c>
      <c r="L1" s="2"/>
    </row>
    <row r="2" spans="1:14">
      <c r="A2" s="2" t="s">
        <v>1</v>
      </c>
      <c r="B2" s="3">
        <v>12000000</v>
      </c>
      <c r="C2" s="2">
        <f>SUM(K6)</f>
        <v>890000</v>
      </c>
      <c r="D2" s="2">
        <f>SUM(K7)</f>
        <v>195120</v>
      </c>
      <c r="E2" s="2">
        <v>600000</v>
      </c>
      <c r="F2" s="2">
        <v>1030000</v>
      </c>
      <c r="G2" s="2">
        <f>B2-SUM(C2:F2)</f>
        <v>9284880</v>
      </c>
      <c r="H2" s="5">
        <v>0.33</v>
      </c>
      <c r="I2" s="2">
        <f>G2*H2</f>
        <v>3064010.4000000004</v>
      </c>
      <c r="J2" s="3">
        <v>-1536000</v>
      </c>
      <c r="K2" s="2">
        <f t="shared" ref="K2:K7" si="0">SUM(I2:J2)</f>
        <v>1528010.4000000004</v>
      </c>
      <c r="L2" s="2"/>
      <c r="M2" s="1" t="s">
        <v>40</v>
      </c>
    </row>
    <row r="3" spans="1:14">
      <c r="A3" s="2" t="s">
        <v>2</v>
      </c>
      <c r="B3" s="2"/>
      <c r="C3" s="2"/>
      <c r="D3" s="2"/>
      <c r="E3" s="2"/>
      <c r="F3" s="2"/>
      <c r="G3" s="2">
        <f>SUM(K2)</f>
        <v>1528010.4000000004</v>
      </c>
      <c r="H3" s="4">
        <v>2.1000000000000001E-2</v>
      </c>
      <c r="I3" s="2">
        <f>G3*H3</f>
        <v>32088.218400000009</v>
      </c>
      <c r="J3" s="2"/>
      <c r="K3" s="2">
        <f t="shared" si="0"/>
        <v>32088.218400000009</v>
      </c>
      <c r="L3" s="2"/>
      <c r="M3" s="1" t="s">
        <v>38</v>
      </c>
      <c r="N3" s="1" t="s">
        <v>39</v>
      </c>
    </row>
    <row r="4" spans="1:14">
      <c r="A4" s="2" t="s">
        <v>3</v>
      </c>
      <c r="B4" s="2">
        <f>SUM(B2)</f>
        <v>12000000</v>
      </c>
      <c r="C4" s="2">
        <f>SUM(K6)</f>
        <v>890000</v>
      </c>
      <c r="D4" s="2">
        <f>SUM(K7)</f>
        <v>195120</v>
      </c>
      <c r="E4" s="2">
        <v>600000</v>
      </c>
      <c r="F4" s="2">
        <v>980000</v>
      </c>
      <c r="G4" s="2">
        <f>B4-SUM(C4:F4)</f>
        <v>9334880</v>
      </c>
      <c r="H4" s="4">
        <v>0.1</v>
      </c>
      <c r="I4" s="2">
        <f>G4*H4</f>
        <v>933488</v>
      </c>
      <c r="J4" s="2">
        <v>4000</v>
      </c>
      <c r="K4" s="2">
        <f t="shared" si="0"/>
        <v>937488</v>
      </c>
      <c r="L4" s="2"/>
      <c r="M4" s="9">
        <v>9.7000000000000003E-2</v>
      </c>
      <c r="N4" s="1">
        <v>5300</v>
      </c>
    </row>
    <row r="5" spans="1:14">
      <c r="A5" s="2" t="s">
        <v>4</v>
      </c>
      <c r="B5" s="2">
        <f>SUM(B2)</f>
        <v>12000000</v>
      </c>
      <c r="C5" s="2">
        <f>SUM(K6)</f>
        <v>890000</v>
      </c>
      <c r="D5" s="2">
        <f>SUM(K7)</f>
        <v>195120</v>
      </c>
      <c r="E5" s="2">
        <v>600000</v>
      </c>
      <c r="F5" s="2">
        <v>2900000</v>
      </c>
      <c r="G5" s="2">
        <f>B5-SUM(C5:F5)</f>
        <v>7414880</v>
      </c>
      <c r="H5" s="4">
        <v>0.05</v>
      </c>
      <c r="I5" s="2">
        <f>G5*H5</f>
        <v>370744</v>
      </c>
      <c r="J5" s="2"/>
      <c r="K5" s="2">
        <f t="shared" si="0"/>
        <v>370744</v>
      </c>
      <c r="L5" s="2">
        <f>SUM(K2:K5)</f>
        <v>2868330.6184</v>
      </c>
      <c r="M5" s="1" t="s">
        <v>42</v>
      </c>
    </row>
    <row r="6" spans="1:14">
      <c r="A6" s="2" t="s">
        <v>5</v>
      </c>
      <c r="B6" s="2">
        <f>SUM(B2)</f>
        <v>12000000</v>
      </c>
      <c r="C6" s="7"/>
      <c r="D6" s="7"/>
      <c r="E6" s="7"/>
      <c r="F6" s="2">
        <v>330000</v>
      </c>
      <c r="G6" s="2">
        <f>B6-SUM(C6:F6)</f>
        <v>11670000</v>
      </c>
      <c r="H6" s="4">
        <v>0.113</v>
      </c>
      <c r="I6" s="2">
        <f>G6*H6</f>
        <v>1318710</v>
      </c>
      <c r="J6" s="2">
        <v>60000</v>
      </c>
      <c r="K6" s="3">
        <v>890000</v>
      </c>
      <c r="L6" s="2"/>
      <c r="M6" s="1" t="s">
        <v>38</v>
      </c>
      <c r="N6" s="1" t="s">
        <v>39</v>
      </c>
    </row>
    <row r="7" spans="1:14">
      <c r="A7" s="2" t="s">
        <v>6</v>
      </c>
      <c r="B7" s="2"/>
      <c r="C7" s="7"/>
      <c r="D7" s="7"/>
      <c r="E7" s="7"/>
      <c r="F7" s="2"/>
      <c r="G7" s="2"/>
      <c r="H7" s="4"/>
      <c r="I7" s="2"/>
      <c r="J7" s="2">
        <f>16260*12</f>
        <v>195120</v>
      </c>
      <c r="K7" s="2">
        <f t="shared" si="0"/>
        <v>195120</v>
      </c>
      <c r="L7" s="2">
        <f>SUM(K6:K7)</f>
        <v>1085120</v>
      </c>
      <c r="M7" s="9">
        <v>9.4E-2</v>
      </c>
      <c r="N7" s="1">
        <v>50000</v>
      </c>
    </row>
    <row r="8" spans="1:14">
      <c r="A8" s="2" t="s">
        <v>21</v>
      </c>
      <c r="B8" s="2"/>
      <c r="C8" s="2"/>
      <c r="D8" s="2"/>
      <c r="E8" s="2"/>
      <c r="F8" s="2"/>
      <c r="G8" s="2"/>
      <c r="H8" s="4"/>
      <c r="I8" s="2"/>
      <c r="J8" s="2"/>
      <c r="K8" s="2">
        <f>SUM(K2:K7)</f>
        <v>3953450.6184</v>
      </c>
      <c r="L8" s="2">
        <f>SUM(L2:L7)</f>
        <v>3953450.6184</v>
      </c>
      <c r="N8" s="8"/>
    </row>
    <row r="10" spans="1:14">
      <c r="A10" s="2" t="s">
        <v>7</v>
      </c>
      <c r="B10" s="2" t="s">
        <v>27</v>
      </c>
      <c r="C10" s="2" t="s">
        <v>23</v>
      </c>
      <c r="D10" s="2" t="s">
        <v>22</v>
      </c>
      <c r="E10" s="2"/>
      <c r="F10" s="2" t="s">
        <v>14</v>
      </c>
      <c r="G10" s="2" t="s">
        <v>15</v>
      </c>
      <c r="H10" s="4" t="s">
        <v>10</v>
      </c>
      <c r="I10" s="2" t="s">
        <v>11</v>
      </c>
      <c r="J10" s="2" t="s">
        <v>13</v>
      </c>
      <c r="K10" s="2" t="s">
        <v>12</v>
      </c>
      <c r="L10" s="2"/>
    </row>
    <row r="11" spans="1:14">
      <c r="A11" s="2" t="s">
        <v>16</v>
      </c>
      <c r="B11" s="2">
        <f>SUM(B$2)</f>
        <v>12000000</v>
      </c>
      <c r="C11" s="3">
        <v>2000000</v>
      </c>
      <c r="D11" s="2">
        <f>SUM(I21:I23)</f>
        <v>299320</v>
      </c>
      <c r="E11" s="2"/>
      <c r="F11" s="2"/>
      <c r="G11" s="2">
        <v>8000000</v>
      </c>
      <c r="H11" s="4">
        <v>0.15</v>
      </c>
      <c r="I11" s="2">
        <f t="shared" ref="I11:I20" si="1">G11*H11</f>
        <v>1200000</v>
      </c>
      <c r="J11" s="2"/>
      <c r="K11" s="2">
        <f t="shared" ref="K11:K19" si="2">SUM(I11:J11)</f>
        <v>1200000</v>
      </c>
      <c r="L11" s="2"/>
    </row>
    <row r="12" spans="1:14">
      <c r="A12" s="2" t="s">
        <v>37</v>
      </c>
      <c r="B12" s="2"/>
      <c r="C12" s="7"/>
      <c r="D12" s="2"/>
      <c r="E12" s="2"/>
      <c r="F12" s="2"/>
      <c r="G12" s="2">
        <f>B11-SUM(C11:F11)-8000000</f>
        <v>1700680</v>
      </c>
      <c r="H12" s="4">
        <v>0.23400000000000001</v>
      </c>
      <c r="I12" s="2">
        <f t="shared" si="1"/>
        <v>397959.12</v>
      </c>
      <c r="J12" s="2"/>
      <c r="K12" s="2">
        <f t="shared" si="2"/>
        <v>397959.12</v>
      </c>
      <c r="L12" s="2"/>
    </row>
    <row r="13" spans="1:14">
      <c r="A13" s="2" t="s">
        <v>17</v>
      </c>
      <c r="B13" s="2"/>
      <c r="C13" s="2"/>
      <c r="D13" s="2"/>
      <c r="E13" s="2"/>
      <c r="F13" s="2"/>
      <c r="G13" s="2">
        <f>SUM(K11:K12)</f>
        <v>1597959.12</v>
      </c>
      <c r="H13" s="4">
        <v>0.10299999999999999</v>
      </c>
      <c r="I13" s="2">
        <f t="shared" si="1"/>
        <v>164589.78936</v>
      </c>
      <c r="J13" s="2"/>
      <c r="K13" s="2">
        <f t="shared" si="2"/>
        <v>164589.78936</v>
      </c>
      <c r="L13" s="2"/>
    </row>
    <row r="14" spans="1:14">
      <c r="A14" s="2" t="s">
        <v>18</v>
      </c>
      <c r="B14" s="2"/>
      <c r="C14" s="2"/>
      <c r="D14" s="2"/>
      <c r="E14" s="2"/>
      <c r="F14" s="2"/>
      <c r="G14" s="2">
        <f>SUM(K11:K12)</f>
        <v>1597959.12</v>
      </c>
      <c r="H14" s="4">
        <v>7.0000000000000007E-2</v>
      </c>
      <c r="I14" s="2">
        <f t="shared" si="1"/>
        <v>111857.13840000003</v>
      </c>
      <c r="J14" s="2">
        <v>70000</v>
      </c>
      <c r="K14" s="2">
        <f t="shared" si="2"/>
        <v>181857.13840000003</v>
      </c>
      <c r="L14" s="2"/>
    </row>
    <row r="15" spans="1:14">
      <c r="A15" s="2" t="s">
        <v>19</v>
      </c>
      <c r="B15" s="2">
        <f>SUM(B11)</f>
        <v>12000000</v>
      </c>
      <c r="C15" s="2">
        <f>SUM(C11)</f>
        <v>2000000</v>
      </c>
      <c r="D15" s="2">
        <f>SUM(I21:I23)</f>
        <v>299320</v>
      </c>
      <c r="E15" s="2"/>
      <c r="F15" s="2"/>
      <c r="G15" s="2">
        <v>4000000</v>
      </c>
      <c r="H15" s="4">
        <v>0.05</v>
      </c>
      <c r="I15" s="2">
        <f t="shared" si="1"/>
        <v>200000</v>
      </c>
      <c r="J15" s="2"/>
      <c r="K15" s="2">
        <f t="shared" si="2"/>
        <v>200000</v>
      </c>
      <c r="L15" s="2"/>
    </row>
    <row r="16" spans="1:14">
      <c r="A16" s="2" t="s">
        <v>36</v>
      </c>
      <c r="B16" s="2"/>
      <c r="C16" s="2"/>
      <c r="D16" s="2"/>
      <c r="E16" s="2"/>
      <c r="F16" s="2"/>
      <c r="G16" s="2">
        <v>4000000</v>
      </c>
      <c r="H16" s="4">
        <v>7.2999999999999995E-2</v>
      </c>
      <c r="I16" s="2">
        <f t="shared" si="1"/>
        <v>292000</v>
      </c>
      <c r="J16" s="2"/>
      <c r="K16" s="2">
        <f t="shared" si="2"/>
        <v>292000</v>
      </c>
      <c r="L16" s="2"/>
    </row>
    <row r="17" spans="1:14">
      <c r="A17" s="2" t="s">
        <v>37</v>
      </c>
      <c r="B17" s="2"/>
      <c r="C17" s="2"/>
      <c r="D17" s="2"/>
      <c r="E17" s="2"/>
      <c r="F17" s="2"/>
      <c r="G17" s="2">
        <f>B15-SUM(C15:F15)-8000000</f>
        <v>1700680</v>
      </c>
      <c r="H17" s="4">
        <v>9.6000000000000002E-2</v>
      </c>
      <c r="I17" s="2">
        <f t="shared" si="1"/>
        <v>163265.28</v>
      </c>
      <c r="J17" s="2"/>
      <c r="K17" s="2">
        <f t="shared" si="2"/>
        <v>163265.28</v>
      </c>
      <c r="L17" s="2"/>
    </row>
    <row r="18" spans="1:14">
      <c r="A18" s="2" t="s">
        <v>20</v>
      </c>
      <c r="B18" s="2"/>
      <c r="C18" s="2">
        <f>SUM(C11)</f>
        <v>2000000</v>
      </c>
      <c r="D18" s="2">
        <f>SUM(I21:I23)</f>
        <v>299320</v>
      </c>
      <c r="E18" s="2"/>
      <c r="F18" s="2">
        <v>1030000</v>
      </c>
      <c r="G18" s="2">
        <f t="shared" ref="G18" si="3">C18-SUM(D18:F18)</f>
        <v>670680</v>
      </c>
      <c r="H18" s="5">
        <v>0.05</v>
      </c>
      <c r="I18" s="2">
        <f t="shared" si="1"/>
        <v>33534</v>
      </c>
      <c r="J18" s="3"/>
      <c r="K18" s="2">
        <f t="shared" si="2"/>
        <v>33534</v>
      </c>
      <c r="L18" s="2"/>
    </row>
    <row r="19" spans="1:14">
      <c r="A19" s="2" t="s">
        <v>2</v>
      </c>
      <c r="B19" s="2"/>
      <c r="C19" s="2"/>
      <c r="D19" s="2"/>
      <c r="E19" s="2"/>
      <c r="F19" s="2"/>
      <c r="G19" s="2">
        <f>SUM(K18)</f>
        <v>33534</v>
      </c>
      <c r="H19" s="4">
        <v>2.1000000000000001E-2</v>
      </c>
      <c r="I19" s="2">
        <f t="shared" si="1"/>
        <v>704.21400000000006</v>
      </c>
      <c r="J19" s="2"/>
      <c r="K19" s="2">
        <f t="shared" si="2"/>
        <v>704.21400000000006</v>
      </c>
      <c r="L19" s="2"/>
    </row>
    <row r="20" spans="1:14">
      <c r="A20" s="2" t="s">
        <v>3</v>
      </c>
      <c r="B20" s="2"/>
      <c r="C20" s="2">
        <f>SUM(C11)</f>
        <v>2000000</v>
      </c>
      <c r="D20" s="2">
        <f>SUM(I21:I23)</f>
        <v>299320</v>
      </c>
      <c r="E20" s="2"/>
      <c r="F20" s="2">
        <v>980000</v>
      </c>
      <c r="G20" s="2">
        <f t="shared" ref="G20" si="4">C20-SUM(D20:F20)</f>
        <v>720680</v>
      </c>
      <c r="H20" s="4">
        <v>0.1</v>
      </c>
      <c r="I20" s="2">
        <f t="shared" si="1"/>
        <v>72068</v>
      </c>
      <c r="J20" s="2">
        <v>4000</v>
      </c>
      <c r="K20" s="2">
        <f t="shared" ref="K20" si="5">SUM(I20:J20)</f>
        <v>76068</v>
      </c>
      <c r="L20" s="2">
        <f>SUM(K11:K20)</f>
        <v>2709977.5417600004</v>
      </c>
    </row>
    <row r="21" spans="1:14">
      <c r="A21" s="2" t="s">
        <v>24</v>
      </c>
      <c r="B21" s="2"/>
      <c r="C21" s="2">
        <f>SUM(C11)/12</f>
        <v>166666.66666666666</v>
      </c>
      <c r="D21" s="2"/>
      <c r="E21" s="2"/>
      <c r="F21" s="2"/>
      <c r="G21" s="2">
        <f t="shared" ref="G21:G23" si="6">C21-SUM(D21:F21)</f>
        <v>166666.66666666666</v>
      </c>
      <c r="H21" s="4">
        <v>0.18182000000000001</v>
      </c>
      <c r="I21" s="2">
        <f>G21*H21/2*12</f>
        <v>181820</v>
      </c>
      <c r="J21" s="2"/>
      <c r="K21" s="2">
        <f>G21*H21*12</f>
        <v>363640</v>
      </c>
      <c r="L21" s="2"/>
    </row>
    <row r="22" spans="1:14">
      <c r="A22" s="2" t="s">
        <v>25</v>
      </c>
      <c r="B22" s="2"/>
      <c r="C22" s="2">
        <f>SUM(C11)/12</f>
        <v>166666.66666666666</v>
      </c>
      <c r="D22" s="2"/>
      <c r="F22" s="2"/>
      <c r="G22" s="2">
        <f t="shared" si="6"/>
        <v>166666.66666666666</v>
      </c>
      <c r="H22" s="4">
        <v>0.11550000000000001</v>
      </c>
      <c r="I22" s="2">
        <f t="shared" ref="I22:I23" si="7">G22*H22/2*12</f>
        <v>115500</v>
      </c>
      <c r="J22" s="2"/>
      <c r="K22" s="2">
        <f t="shared" ref="K22:K23" si="8">G22*H22*12</f>
        <v>231000</v>
      </c>
      <c r="L22" s="2"/>
    </row>
    <row r="23" spans="1:14">
      <c r="A23" s="2" t="s">
        <v>26</v>
      </c>
      <c r="B23" s="2"/>
      <c r="C23" s="2">
        <f>SUM(C11)/12</f>
        <v>166666.66666666666</v>
      </c>
      <c r="D23" s="2"/>
      <c r="E23" s="2"/>
      <c r="F23" s="2"/>
      <c r="G23" s="2">
        <f t="shared" si="6"/>
        <v>166666.66666666666</v>
      </c>
      <c r="H23" s="4">
        <v>2E-3</v>
      </c>
      <c r="I23" s="2">
        <f t="shared" si="7"/>
        <v>2000</v>
      </c>
      <c r="J23" s="2"/>
      <c r="K23" s="2">
        <f t="shared" si="8"/>
        <v>4000</v>
      </c>
      <c r="L23" s="2">
        <f>SUM(K21:K23)</f>
        <v>598640</v>
      </c>
      <c r="N23" s="8"/>
    </row>
    <row r="24" spans="1:14">
      <c r="A24" s="2" t="s">
        <v>21</v>
      </c>
      <c r="B24" s="2"/>
      <c r="C24" s="2"/>
      <c r="D24" s="2"/>
      <c r="F24" s="2"/>
      <c r="G24" s="2"/>
      <c r="H24" s="4"/>
      <c r="I24" s="2"/>
      <c r="J24" s="2"/>
      <c r="K24" s="2">
        <f>SUM(K11:K23)</f>
        <v>3308617.5417600004</v>
      </c>
      <c r="L24" s="2">
        <f>SUM(L11:L23)</f>
        <v>3308617.5417600004</v>
      </c>
      <c r="N24" s="8"/>
    </row>
    <row r="25" spans="1:14">
      <c r="E25" s="2"/>
    </row>
  </sheetData>
  <sheetProtection algorithmName="SHA-512" hashValue="J7EpJvt+HBfl+LTMUC2W3DvtKAr5teN/MakvdoSfF7pKnt+WJR+avMj/g/4V69y91+QaLe81l6OS6Tz+KGJkvA==" saltValue="RYh/d0+lk7C90isK0vLUTw==" spinCount="100000" sheet="1" objects="1" scenarios="1"/>
  <phoneticPr fontId="1"/>
  <pageMargins left="0.7" right="0.7" top="0.75" bottom="0.75" header="0.3" footer="0.3"/>
  <pageSetup paperSize="9" orientation="portrait" horizontalDpi="0" verticalDpi="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B36" sqref="B36"/>
    </sheetView>
  </sheetViews>
  <sheetFormatPr defaultRowHeight="18"/>
  <cols>
    <col min="1" max="1" width="14.3984375" style="1" customWidth="1"/>
    <col min="2" max="2" width="11" style="1" customWidth="1"/>
    <col min="3" max="3" width="9.8984375" style="1" customWidth="1"/>
    <col min="4" max="4" width="11" style="1" customWidth="1"/>
    <col min="5" max="6" width="9.8984375" style="1" customWidth="1"/>
    <col min="7" max="7" width="11" style="1" customWidth="1"/>
    <col min="8" max="8" width="10.296875" style="6" customWidth="1"/>
    <col min="9" max="9" width="9.8984375" style="1" customWidth="1"/>
    <col min="10" max="10" width="11.3984375" style="1" customWidth="1"/>
    <col min="11" max="13" width="9.8984375" style="1" customWidth="1"/>
    <col min="14" max="16384" width="8.796875" style="1"/>
  </cols>
  <sheetData>
    <row r="1" spans="1:14">
      <c r="A1" s="2" t="s">
        <v>0</v>
      </c>
      <c r="B1" s="2" t="s">
        <v>27</v>
      </c>
      <c r="C1" s="2" t="s">
        <v>8</v>
      </c>
      <c r="D1" s="2" t="s">
        <v>9</v>
      </c>
      <c r="E1" s="2" t="s">
        <v>41</v>
      </c>
      <c r="F1" s="2" t="s">
        <v>14</v>
      </c>
      <c r="G1" s="2" t="s">
        <v>15</v>
      </c>
      <c r="H1" s="4" t="s">
        <v>10</v>
      </c>
      <c r="I1" s="2" t="s">
        <v>11</v>
      </c>
      <c r="J1" s="2" t="s">
        <v>13</v>
      </c>
      <c r="K1" s="2" t="s">
        <v>12</v>
      </c>
      <c r="L1" s="2"/>
    </row>
    <row r="2" spans="1:14">
      <c r="A2" s="2" t="s">
        <v>1</v>
      </c>
      <c r="B2" s="3">
        <v>13000000</v>
      </c>
      <c r="C2" s="2">
        <f>SUM(K6)</f>
        <v>890000</v>
      </c>
      <c r="D2" s="2">
        <f>SUM(K7)</f>
        <v>195120</v>
      </c>
      <c r="E2" s="2">
        <v>600000</v>
      </c>
      <c r="F2" s="2">
        <v>1030000</v>
      </c>
      <c r="G2" s="2">
        <f>B2-SUM(C2:F2)</f>
        <v>10284880</v>
      </c>
      <c r="H2" s="5">
        <v>0.33</v>
      </c>
      <c r="I2" s="2">
        <f>G2*H2</f>
        <v>3394010.4000000004</v>
      </c>
      <c r="J2" s="3">
        <v>-1536000</v>
      </c>
      <c r="K2" s="2">
        <f t="shared" ref="K2:K7" si="0">SUM(I2:J2)</f>
        <v>1858010.4000000004</v>
      </c>
      <c r="L2" s="2"/>
      <c r="M2" s="1" t="s">
        <v>40</v>
      </c>
    </row>
    <row r="3" spans="1:14">
      <c r="A3" s="2" t="s">
        <v>2</v>
      </c>
      <c r="B3" s="2"/>
      <c r="C3" s="2"/>
      <c r="D3" s="2"/>
      <c r="E3" s="2"/>
      <c r="F3" s="2"/>
      <c r="G3" s="2">
        <f>SUM(K2)</f>
        <v>1858010.4000000004</v>
      </c>
      <c r="H3" s="4">
        <v>2.1000000000000001E-2</v>
      </c>
      <c r="I3" s="2">
        <f>G3*H3</f>
        <v>39018.218400000012</v>
      </c>
      <c r="J3" s="2"/>
      <c r="K3" s="2">
        <f t="shared" si="0"/>
        <v>39018.218400000012</v>
      </c>
      <c r="L3" s="2"/>
      <c r="M3" s="1" t="s">
        <v>38</v>
      </c>
      <c r="N3" s="1" t="s">
        <v>39</v>
      </c>
    </row>
    <row r="4" spans="1:14">
      <c r="A4" s="2" t="s">
        <v>3</v>
      </c>
      <c r="B4" s="2">
        <f>SUM(B2)</f>
        <v>13000000</v>
      </c>
      <c r="C4" s="2">
        <f>SUM(K6)</f>
        <v>890000</v>
      </c>
      <c r="D4" s="2">
        <f>SUM(K7)</f>
        <v>195120</v>
      </c>
      <c r="E4" s="2">
        <v>600000</v>
      </c>
      <c r="F4" s="2">
        <v>980000</v>
      </c>
      <c r="G4" s="2">
        <f>B4-SUM(C4:F4)</f>
        <v>10334880</v>
      </c>
      <c r="H4" s="4">
        <v>0.1</v>
      </c>
      <c r="I4" s="2">
        <f>G4*H4</f>
        <v>1033488</v>
      </c>
      <c r="J4" s="2">
        <v>4000</v>
      </c>
      <c r="K4" s="2">
        <f t="shared" si="0"/>
        <v>1037488</v>
      </c>
      <c r="L4" s="2"/>
      <c r="M4" s="9">
        <v>9.7000000000000003E-2</v>
      </c>
      <c r="N4" s="1">
        <v>5300</v>
      </c>
    </row>
    <row r="5" spans="1:14">
      <c r="A5" s="2" t="s">
        <v>4</v>
      </c>
      <c r="B5" s="2">
        <f>SUM(B2)</f>
        <v>13000000</v>
      </c>
      <c r="C5" s="2">
        <f>SUM(K6)</f>
        <v>890000</v>
      </c>
      <c r="D5" s="2">
        <f>SUM(K7)</f>
        <v>195120</v>
      </c>
      <c r="E5" s="2">
        <v>600000</v>
      </c>
      <c r="F5" s="2">
        <v>2900000</v>
      </c>
      <c r="G5" s="2">
        <f>B5-SUM(C5:F5)</f>
        <v>8414880</v>
      </c>
      <c r="H5" s="4">
        <v>0.05</v>
      </c>
      <c r="I5" s="2">
        <f>G5*H5</f>
        <v>420744</v>
      </c>
      <c r="J5" s="2"/>
      <c r="K5" s="2">
        <f t="shared" si="0"/>
        <v>420744</v>
      </c>
      <c r="L5" s="2">
        <f>SUM(K2:K5)</f>
        <v>3355260.6184000005</v>
      </c>
      <c r="M5" s="1" t="s">
        <v>42</v>
      </c>
    </row>
    <row r="6" spans="1:14">
      <c r="A6" s="2" t="s">
        <v>5</v>
      </c>
      <c r="B6" s="2">
        <f>SUM(B2)</f>
        <v>13000000</v>
      </c>
      <c r="C6" s="7"/>
      <c r="D6" s="7"/>
      <c r="E6" s="7"/>
      <c r="F6" s="2">
        <v>330000</v>
      </c>
      <c r="G6" s="2">
        <f>B6-SUM(C6:F6)</f>
        <v>12670000</v>
      </c>
      <c r="H6" s="4">
        <v>0.113</v>
      </c>
      <c r="I6" s="2">
        <f>G6*H6</f>
        <v>1431710</v>
      </c>
      <c r="J6" s="2">
        <v>60000</v>
      </c>
      <c r="K6" s="3">
        <v>890000</v>
      </c>
      <c r="L6" s="2"/>
      <c r="M6" s="1" t="s">
        <v>38</v>
      </c>
      <c r="N6" s="1" t="s">
        <v>39</v>
      </c>
    </row>
    <row r="7" spans="1:14">
      <c r="A7" s="2" t="s">
        <v>6</v>
      </c>
      <c r="B7" s="2"/>
      <c r="C7" s="7"/>
      <c r="D7" s="7"/>
      <c r="E7" s="7"/>
      <c r="F7" s="2"/>
      <c r="G7" s="2"/>
      <c r="H7" s="4"/>
      <c r="I7" s="2"/>
      <c r="J7" s="2">
        <f>16260*12</f>
        <v>195120</v>
      </c>
      <c r="K7" s="2">
        <f t="shared" si="0"/>
        <v>195120</v>
      </c>
      <c r="L7" s="2">
        <f>SUM(K6:K7)</f>
        <v>1085120</v>
      </c>
      <c r="M7" s="9">
        <v>9.4E-2</v>
      </c>
      <c r="N7" s="1">
        <v>50000</v>
      </c>
    </row>
    <row r="8" spans="1:14">
      <c r="A8" s="2" t="s">
        <v>21</v>
      </c>
      <c r="B8" s="2"/>
      <c r="C8" s="2"/>
      <c r="D8" s="2"/>
      <c r="E8" s="2"/>
      <c r="F8" s="2"/>
      <c r="G8" s="2"/>
      <c r="H8" s="4"/>
      <c r="I8" s="2"/>
      <c r="J8" s="2"/>
      <c r="K8" s="2">
        <f>SUM(K2:K7)</f>
        <v>4440380.6184</v>
      </c>
      <c r="L8" s="2">
        <f>SUM(L2:L7)</f>
        <v>4440380.6184</v>
      </c>
      <c r="N8" s="8"/>
    </row>
    <row r="10" spans="1:14">
      <c r="A10" s="2" t="s">
        <v>7</v>
      </c>
      <c r="B10" s="2" t="s">
        <v>27</v>
      </c>
      <c r="C10" s="2" t="s">
        <v>23</v>
      </c>
      <c r="D10" s="2" t="s">
        <v>22</v>
      </c>
      <c r="E10" s="2"/>
      <c r="F10" s="2" t="s">
        <v>14</v>
      </c>
      <c r="G10" s="2" t="s">
        <v>15</v>
      </c>
      <c r="H10" s="4" t="s">
        <v>10</v>
      </c>
      <c r="I10" s="2" t="s">
        <v>11</v>
      </c>
      <c r="J10" s="2" t="s">
        <v>13</v>
      </c>
      <c r="K10" s="2" t="s">
        <v>12</v>
      </c>
      <c r="L10" s="2"/>
    </row>
    <row r="11" spans="1:14">
      <c r="A11" s="2" t="s">
        <v>16</v>
      </c>
      <c r="B11" s="2">
        <f>SUM(B$2)</f>
        <v>13000000</v>
      </c>
      <c r="C11" s="3">
        <v>2000000</v>
      </c>
      <c r="D11" s="2">
        <f>SUM(I21:I23)</f>
        <v>299320</v>
      </c>
      <c r="E11" s="2"/>
      <c r="F11" s="2"/>
      <c r="G11" s="2">
        <v>8000000</v>
      </c>
      <c r="H11" s="4">
        <v>0.15</v>
      </c>
      <c r="I11" s="2">
        <f t="shared" ref="I11:I20" si="1">G11*H11</f>
        <v>1200000</v>
      </c>
      <c r="J11" s="2"/>
      <c r="K11" s="2">
        <f t="shared" ref="K11:K19" si="2">SUM(I11:J11)</f>
        <v>1200000</v>
      </c>
      <c r="L11" s="2"/>
    </row>
    <row r="12" spans="1:14">
      <c r="A12" s="2" t="s">
        <v>37</v>
      </c>
      <c r="B12" s="2"/>
      <c r="C12" s="7"/>
      <c r="D12" s="2"/>
      <c r="E12" s="2"/>
      <c r="F12" s="2"/>
      <c r="G12" s="2">
        <f>B11-SUM(C11:F11)-8000000</f>
        <v>2700680</v>
      </c>
      <c r="H12" s="4">
        <v>0.23400000000000001</v>
      </c>
      <c r="I12" s="2">
        <f t="shared" si="1"/>
        <v>631959.12</v>
      </c>
      <c r="J12" s="2"/>
      <c r="K12" s="2">
        <f t="shared" si="2"/>
        <v>631959.12</v>
      </c>
      <c r="L12" s="2"/>
    </row>
    <row r="13" spans="1:14">
      <c r="A13" s="2" t="s">
        <v>17</v>
      </c>
      <c r="B13" s="2"/>
      <c r="C13" s="2"/>
      <c r="D13" s="2"/>
      <c r="E13" s="2"/>
      <c r="F13" s="2"/>
      <c r="G13" s="2">
        <f>SUM(K11:K12)</f>
        <v>1831959.12</v>
      </c>
      <c r="H13" s="4">
        <v>0.10299999999999999</v>
      </c>
      <c r="I13" s="2">
        <f t="shared" si="1"/>
        <v>188691.78936</v>
      </c>
      <c r="J13" s="2"/>
      <c r="K13" s="2">
        <f t="shared" si="2"/>
        <v>188691.78936</v>
      </c>
      <c r="L13" s="2"/>
    </row>
    <row r="14" spans="1:14">
      <c r="A14" s="2" t="s">
        <v>18</v>
      </c>
      <c r="B14" s="2"/>
      <c r="C14" s="2"/>
      <c r="D14" s="2"/>
      <c r="E14" s="2"/>
      <c r="F14" s="2"/>
      <c r="G14" s="2">
        <f>SUM(K11:K12)</f>
        <v>1831959.12</v>
      </c>
      <c r="H14" s="4">
        <v>7.0000000000000007E-2</v>
      </c>
      <c r="I14" s="2">
        <f t="shared" si="1"/>
        <v>128237.13840000003</v>
      </c>
      <c r="J14" s="2">
        <v>70000</v>
      </c>
      <c r="K14" s="2">
        <f t="shared" si="2"/>
        <v>198237.13840000003</v>
      </c>
      <c r="L14" s="2"/>
    </row>
    <row r="15" spans="1:14">
      <c r="A15" s="2" t="s">
        <v>19</v>
      </c>
      <c r="B15" s="2">
        <f>SUM(B11)</f>
        <v>13000000</v>
      </c>
      <c r="C15" s="2">
        <f>SUM(C11)</f>
        <v>2000000</v>
      </c>
      <c r="D15" s="2">
        <f>SUM(I21:I23)</f>
        <v>299320</v>
      </c>
      <c r="E15" s="2"/>
      <c r="F15" s="2"/>
      <c r="G15" s="2">
        <v>4000000</v>
      </c>
      <c r="H15" s="4">
        <v>0.05</v>
      </c>
      <c r="I15" s="2">
        <f t="shared" si="1"/>
        <v>200000</v>
      </c>
      <c r="J15" s="2"/>
      <c r="K15" s="2">
        <f t="shared" si="2"/>
        <v>200000</v>
      </c>
      <c r="L15" s="2"/>
    </row>
    <row r="16" spans="1:14">
      <c r="A16" s="2" t="s">
        <v>36</v>
      </c>
      <c r="B16" s="2"/>
      <c r="C16" s="2"/>
      <c r="D16" s="2"/>
      <c r="E16" s="2"/>
      <c r="F16" s="2"/>
      <c r="G16" s="2">
        <v>4000000</v>
      </c>
      <c r="H16" s="4">
        <v>7.2999999999999995E-2</v>
      </c>
      <c r="I16" s="2">
        <f t="shared" si="1"/>
        <v>292000</v>
      </c>
      <c r="J16" s="2"/>
      <c r="K16" s="2">
        <f t="shared" si="2"/>
        <v>292000</v>
      </c>
      <c r="L16" s="2"/>
    </row>
    <row r="17" spans="1:14">
      <c r="A17" s="2" t="s">
        <v>37</v>
      </c>
      <c r="B17" s="2"/>
      <c r="C17" s="2"/>
      <c r="D17" s="2"/>
      <c r="E17" s="2"/>
      <c r="F17" s="2"/>
      <c r="G17" s="2">
        <f>B15-SUM(C15:F15)-8000000</f>
        <v>2700680</v>
      </c>
      <c r="H17" s="4">
        <v>9.6000000000000002E-2</v>
      </c>
      <c r="I17" s="2">
        <f t="shared" si="1"/>
        <v>259265.28</v>
      </c>
      <c r="J17" s="2"/>
      <c r="K17" s="2">
        <f t="shared" si="2"/>
        <v>259265.28</v>
      </c>
      <c r="L17" s="2"/>
    </row>
    <row r="18" spans="1:14">
      <c r="A18" s="2" t="s">
        <v>20</v>
      </c>
      <c r="B18" s="2"/>
      <c r="C18" s="2">
        <f>SUM(C11)</f>
        <v>2000000</v>
      </c>
      <c r="D18" s="2">
        <f>SUM(I21:I23)</f>
        <v>299320</v>
      </c>
      <c r="E18" s="2"/>
      <c r="F18" s="2">
        <v>1030000</v>
      </c>
      <c r="G18" s="2">
        <f t="shared" ref="G18" si="3">C18-SUM(D18:F18)</f>
        <v>670680</v>
      </c>
      <c r="H18" s="5">
        <v>0.05</v>
      </c>
      <c r="I18" s="2">
        <f t="shared" si="1"/>
        <v>33534</v>
      </c>
      <c r="J18" s="3"/>
      <c r="K18" s="2">
        <f t="shared" si="2"/>
        <v>33534</v>
      </c>
      <c r="L18" s="2"/>
    </row>
    <row r="19" spans="1:14">
      <c r="A19" s="2" t="s">
        <v>2</v>
      </c>
      <c r="B19" s="2"/>
      <c r="C19" s="2"/>
      <c r="D19" s="2"/>
      <c r="E19" s="2"/>
      <c r="F19" s="2"/>
      <c r="G19" s="2">
        <f>SUM(K18)</f>
        <v>33534</v>
      </c>
      <c r="H19" s="4">
        <v>2.1000000000000001E-2</v>
      </c>
      <c r="I19" s="2">
        <f t="shared" si="1"/>
        <v>704.21400000000006</v>
      </c>
      <c r="J19" s="2"/>
      <c r="K19" s="2">
        <f t="shared" si="2"/>
        <v>704.21400000000006</v>
      </c>
      <c r="L19" s="2"/>
    </row>
    <row r="20" spans="1:14">
      <c r="A20" s="2" t="s">
        <v>3</v>
      </c>
      <c r="B20" s="2"/>
      <c r="C20" s="2">
        <f>SUM(C11)</f>
        <v>2000000</v>
      </c>
      <c r="D20" s="2">
        <f>SUM(I21:I23)</f>
        <v>299320</v>
      </c>
      <c r="E20" s="2"/>
      <c r="F20" s="2">
        <v>980000</v>
      </c>
      <c r="G20" s="2">
        <f t="shared" ref="G20" si="4">C20-SUM(D20:F20)</f>
        <v>720680</v>
      </c>
      <c r="H20" s="4">
        <v>0.1</v>
      </c>
      <c r="I20" s="2">
        <f t="shared" si="1"/>
        <v>72068</v>
      </c>
      <c r="J20" s="2">
        <v>4000</v>
      </c>
      <c r="K20" s="2">
        <f t="shared" ref="K20" si="5">SUM(I20:J20)</f>
        <v>76068</v>
      </c>
      <c r="L20" s="2">
        <f>SUM(K11:K20)</f>
        <v>3080459.5417599999</v>
      </c>
    </row>
    <row r="21" spans="1:14">
      <c r="A21" s="2" t="s">
        <v>24</v>
      </c>
      <c r="B21" s="2"/>
      <c r="C21" s="2">
        <f>SUM(C11)/12</f>
        <v>166666.66666666666</v>
      </c>
      <c r="D21" s="2"/>
      <c r="E21" s="2"/>
      <c r="F21" s="2"/>
      <c r="G21" s="2">
        <f t="shared" ref="G21:G23" si="6">C21-SUM(D21:F21)</f>
        <v>166666.66666666666</v>
      </c>
      <c r="H21" s="4">
        <v>0.18182000000000001</v>
      </c>
      <c r="I21" s="2">
        <f>G21*H21/2*12</f>
        <v>181820</v>
      </c>
      <c r="J21" s="2"/>
      <c r="K21" s="2">
        <f>G21*H21*12</f>
        <v>363640</v>
      </c>
      <c r="L21" s="2"/>
    </row>
    <row r="22" spans="1:14">
      <c r="A22" s="2" t="s">
        <v>25</v>
      </c>
      <c r="B22" s="2"/>
      <c r="C22" s="2">
        <f>SUM(C11)/12</f>
        <v>166666.66666666666</v>
      </c>
      <c r="D22" s="2"/>
      <c r="F22" s="2"/>
      <c r="G22" s="2">
        <f t="shared" si="6"/>
        <v>166666.66666666666</v>
      </c>
      <c r="H22" s="4">
        <v>0.11550000000000001</v>
      </c>
      <c r="I22" s="2">
        <f t="shared" ref="I22:I23" si="7">G22*H22/2*12</f>
        <v>115500</v>
      </c>
      <c r="J22" s="2"/>
      <c r="K22" s="2">
        <f t="shared" ref="K22:K23" si="8">G22*H22*12</f>
        <v>231000</v>
      </c>
      <c r="L22" s="2"/>
    </row>
    <row r="23" spans="1:14">
      <c r="A23" s="2" t="s">
        <v>26</v>
      </c>
      <c r="B23" s="2"/>
      <c r="C23" s="2">
        <f>SUM(C11)/12</f>
        <v>166666.66666666666</v>
      </c>
      <c r="D23" s="2"/>
      <c r="E23" s="2"/>
      <c r="F23" s="2"/>
      <c r="G23" s="2">
        <f t="shared" si="6"/>
        <v>166666.66666666666</v>
      </c>
      <c r="H23" s="4">
        <v>2E-3</v>
      </c>
      <c r="I23" s="2">
        <f t="shared" si="7"/>
        <v>2000</v>
      </c>
      <c r="J23" s="2"/>
      <c r="K23" s="2">
        <f t="shared" si="8"/>
        <v>4000</v>
      </c>
      <c r="L23" s="2">
        <f>SUM(K21:K23)</f>
        <v>598640</v>
      </c>
      <c r="N23" s="8"/>
    </row>
    <row r="24" spans="1:14">
      <c r="A24" s="2" t="s">
        <v>21</v>
      </c>
      <c r="B24" s="2"/>
      <c r="C24" s="2"/>
      <c r="D24" s="2"/>
      <c r="F24" s="2"/>
      <c r="G24" s="2"/>
      <c r="H24" s="4"/>
      <c r="I24" s="2"/>
      <c r="J24" s="2"/>
      <c r="K24" s="2">
        <f>SUM(K11:K23)</f>
        <v>3679099.5417599999</v>
      </c>
      <c r="L24" s="2">
        <f>SUM(L11:L23)</f>
        <v>3679099.5417599999</v>
      </c>
      <c r="N24" s="8"/>
    </row>
    <row r="25" spans="1:14">
      <c r="E25" s="2"/>
    </row>
  </sheetData>
  <sheetProtection algorithmName="SHA-512" hashValue="D1HnCGkJpvIRyFPlyjDKlr9jwJlzgzwgkVlZ02tQxio6VBnlkk4F3iR8lQ1EHtgkLfv1crs1ehZj1dpZ3ZlTsQ==" saltValue="liE5IH8w+O2HsjP6cHA/QA==" spinCount="100000" sheet="1" objects="1" scenarios="1"/>
  <phoneticPr fontId="1"/>
  <pageMargins left="0.7" right="0.7" top="0.75" bottom="0.75" header="0.3" footer="0.3"/>
  <pageSetup paperSize="9" orientation="portrait" horizontalDpi="0" verticalDpi="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5"/>
  <sheetViews>
    <sheetView workbookViewId="0">
      <selection activeCell="K12" sqref="K12"/>
    </sheetView>
  </sheetViews>
  <sheetFormatPr defaultRowHeight="18"/>
  <cols>
    <col min="1" max="1" width="14.3984375" style="1" customWidth="1"/>
    <col min="2" max="2" width="11" style="1" customWidth="1"/>
    <col min="3" max="3" width="9.8984375" style="1" customWidth="1"/>
    <col min="4" max="4" width="11" style="1" customWidth="1"/>
    <col min="5" max="6" width="9.8984375" style="1" customWidth="1"/>
    <col min="7" max="7" width="11" style="1" customWidth="1"/>
    <col min="8" max="8" width="10.296875" style="6" customWidth="1"/>
    <col min="9" max="9" width="9.8984375" style="1" customWidth="1"/>
    <col min="10" max="10" width="11.3984375" style="1" customWidth="1"/>
    <col min="11" max="13" width="9.8984375" style="1" customWidth="1"/>
    <col min="14" max="16384" width="8.796875" style="1"/>
  </cols>
  <sheetData>
    <row r="1" spans="1:14">
      <c r="A1" s="2" t="s">
        <v>0</v>
      </c>
      <c r="B1" s="2" t="s">
        <v>27</v>
      </c>
      <c r="C1" s="2" t="s">
        <v>8</v>
      </c>
      <c r="D1" s="2" t="s">
        <v>9</v>
      </c>
      <c r="E1" s="2" t="s">
        <v>41</v>
      </c>
      <c r="F1" s="2" t="s">
        <v>14</v>
      </c>
      <c r="G1" s="2" t="s">
        <v>15</v>
      </c>
      <c r="H1" s="4" t="s">
        <v>10</v>
      </c>
      <c r="I1" s="2" t="s">
        <v>11</v>
      </c>
      <c r="J1" s="2" t="s">
        <v>13</v>
      </c>
      <c r="K1" s="2" t="s">
        <v>12</v>
      </c>
      <c r="L1" s="2"/>
    </row>
    <row r="2" spans="1:14">
      <c r="A2" s="2" t="s">
        <v>1</v>
      </c>
      <c r="B2" s="3">
        <v>14000000</v>
      </c>
      <c r="C2" s="2">
        <f>SUM(K6)</f>
        <v>890000</v>
      </c>
      <c r="D2" s="2">
        <f>SUM(K7)</f>
        <v>195120</v>
      </c>
      <c r="E2" s="2">
        <v>600000</v>
      </c>
      <c r="F2" s="2">
        <v>1030000</v>
      </c>
      <c r="G2" s="2">
        <f>B2-SUM(C2:F2)</f>
        <v>11284880</v>
      </c>
      <c r="H2" s="5">
        <v>0.33</v>
      </c>
      <c r="I2" s="2">
        <f>G2*H2</f>
        <v>3724010.4000000004</v>
      </c>
      <c r="J2" s="3">
        <v>-1536000</v>
      </c>
      <c r="K2" s="2">
        <f t="shared" ref="K2:K7" si="0">SUM(I2:J2)</f>
        <v>2188010.4000000004</v>
      </c>
      <c r="L2" s="2"/>
      <c r="M2" s="1" t="s">
        <v>40</v>
      </c>
    </row>
    <row r="3" spans="1:14">
      <c r="A3" s="2" t="s">
        <v>2</v>
      </c>
      <c r="B3" s="2"/>
      <c r="C3" s="2"/>
      <c r="D3" s="2"/>
      <c r="E3" s="2"/>
      <c r="F3" s="2"/>
      <c r="G3" s="2">
        <f>SUM(K2)</f>
        <v>2188010.4000000004</v>
      </c>
      <c r="H3" s="4">
        <v>2.1000000000000001E-2</v>
      </c>
      <c r="I3" s="2">
        <f>G3*H3</f>
        <v>45948.218400000012</v>
      </c>
      <c r="J3" s="2"/>
      <c r="K3" s="2">
        <f t="shared" si="0"/>
        <v>45948.218400000012</v>
      </c>
      <c r="L3" s="2"/>
      <c r="M3" s="1" t="s">
        <v>38</v>
      </c>
      <c r="N3" s="1" t="s">
        <v>39</v>
      </c>
    </row>
    <row r="4" spans="1:14">
      <c r="A4" s="2" t="s">
        <v>3</v>
      </c>
      <c r="B4" s="2">
        <f>SUM(B2)</f>
        <v>14000000</v>
      </c>
      <c r="C4" s="2">
        <f>SUM(K6)</f>
        <v>890000</v>
      </c>
      <c r="D4" s="2">
        <f>SUM(K7)</f>
        <v>195120</v>
      </c>
      <c r="E4" s="2">
        <v>600000</v>
      </c>
      <c r="F4" s="2">
        <v>980000</v>
      </c>
      <c r="G4" s="2">
        <f>B4-SUM(C4:F4)</f>
        <v>11334880</v>
      </c>
      <c r="H4" s="4">
        <v>0.1</v>
      </c>
      <c r="I4" s="2">
        <f>G4*H4</f>
        <v>1133488</v>
      </c>
      <c r="J4" s="2">
        <v>4000</v>
      </c>
      <c r="K4" s="2">
        <f t="shared" si="0"/>
        <v>1137488</v>
      </c>
      <c r="L4" s="2"/>
      <c r="M4" s="9">
        <v>9.7000000000000003E-2</v>
      </c>
      <c r="N4" s="1">
        <v>5300</v>
      </c>
    </row>
    <row r="5" spans="1:14">
      <c r="A5" s="2" t="s">
        <v>4</v>
      </c>
      <c r="B5" s="2">
        <f>SUM(B2)</f>
        <v>14000000</v>
      </c>
      <c r="C5" s="2">
        <f>SUM(K6)</f>
        <v>890000</v>
      </c>
      <c r="D5" s="2">
        <f>SUM(K7)</f>
        <v>195120</v>
      </c>
      <c r="E5" s="2">
        <v>600000</v>
      </c>
      <c r="F5" s="2">
        <v>2900000</v>
      </c>
      <c r="G5" s="2">
        <f>B5-SUM(C5:F5)</f>
        <v>9414880</v>
      </c>
      <c r="H5" s="4">
        <v>0.05</v>
      </c>
      <c r="I5" s="2">
        <f>G5*H5</f>
        <v>470744</v>
      </c>
      <c r="J5" s="2"/>
      <c r="K5" s="2">
        <f t="shared" si="0"/>
        <v>470744</v>
      </c>
      <c r="L5" s="2">
        <f>SUM(K2:K5)</f>
        <v>3842190.6184000005</v>
      </c>
      <c r="M5" s="1" t="s">
        <v>42</v>
      </c>
    </row>
    <row r="6" spans="1:14">
      <c r="A6" s="2" t="s">
        <v>5</v>
      </c>
      <c r="B6" s="2">
        <f>SUM(B2)</f>
        <v>14000000</v>
      </c>
      <c r="C6" s="7"/>
      <c r="D6" s="7"/>
      <c r="E6" s="7"/>
      <c r="F6" s="2">
        <v>330000</v>
      </c>
      <c r="G6" s="2">
        <f>B6-SUM(C6:F6)</f>
        <v>13670000</v>
      </c>
      <c r="H6" s="4">
        <v>0.113</v>
      </c>
      <c r="I6" s="2">
        <f>G6*H6</f>
        <v>1544710</v>
      </c>
      <c r="J6" s="2">
        <v>60000</v>
      </c>
      <c r="K6" s="3">
        <v>890000</v>
      </c>
      <c r="L6" s="2"/>
      <c r="M6" s="1" t="s">
        <v>38</v>
      </c>
      <c r="N6" s="1" t="s">
        <v>39</v>
      </c>
    </row>
    <row r="7" spans="1:14">
      <c r="A7" s="2" t="s">
        <v>6</v>
      </c>
      <c r="B7" s="2"/>
      <c r="C7" s="7"/>
      <c r="D7" s="7"/>
      <c r="E7" s="7"/>
      <c r="F7" s="2"/>
      <c r="G7" s="2"/>
      <c r="H7" s="4"/>
      <c r="I7" s="2"/>
      <c r="J7" s="2">
        <f>16260*12</f>
        <v>195120</v>
      </c>
      <c r="K7" s="2">
        <f t="shared" si="0"/>
        <v>195120</v>
      </c>
      <c r="L7" s="2">
        <f>SUM(K6:K7)</f>
        <v>1085120</v>
      </c>
      <c r="M7" s="9">
        <v>9.4E-2</v>
      </c>
      <c r="N7" s="1">
        <v>50000</v>
      </c>
    </row>
    <row r="8" spans="1:14">
      <c r="A8" s="2" t="s">
        <v>21</v>
      </c>
      <c r="B8" s="2"/>
      <c r="C8" s="2"/>
      <c r="D8" s="2"/>
      <c r="E8" s="2"/>
      <c r="F8" s="2"/>
      <c r="G8" s="2"/>
      <c r="H8" s="4"/>
      <c r="I8" s="2"/>
      <c r="J8" s="2"/>
      <c r="K8" s="2">
        <f>SUM(K2:K7)</f>
        <v>4927310.6184</v>
      </c>
      <c r="L8" s="2">
        <f>SUM(L2:L7)</f>
        <v>4927310.6184</v>
      </c>
      <c r="N8" s="8"/>
    </row>
    <row r="10" spans="1:14">
      <c r="A10" s="2" t="s">
        <v>7</v>
      </c>
      <c r="B10" s="2" t="s">
        <v>27</v>
      </c>
      <c r="C10" s="2" t="s">
        <v>23</v>
      </c>
      <c r="D10" s="2" t="s">
        <v>22</v>
      </c>
      <c r="E10" s="2"/>
      <c r="F10" s="2" t="s">
        <v>14</v>
      </c>
      <c r="G10" s="2" t="s">
        <v>15</v>
      </c>
      <c r="H10" s="4" t="s">
        <v>10</v>
      </c>
      <c r="I10" s="2" t="s">
        <v>11</v>
      </c>
      <c r="J10" s="2" t="s">
        <v>13</v>
      </c>
      <c r="K10" s="2" t="s">
        <v>12</v>
      </c>
      <c r="L10" s="2"/>
    </row>
    <row r="11" spans="1:14">
      <c r="A11" s="2" t="s">
        <v>16</v>
      </c>
      <c r="B11" s="2">
        <f>SUM(B$2)</f>
        <v>14000000</v>
      </c>
      <c r="C11" s="3">
        <v>2000000</v>
      </c>
      <c r="D11" s="2">
        <f>SUM(I21:I23)</f>
        <v>299320</v>
      </c>
      <c r="E11" s="2"/>
      <c r="F11" s="2"/>
      <c r="G11" s="2">
        <v>8000000</v>
      </c>
      <c r="H11" s="4">
        <v>0.15</v>
      </c>
      <c r="I11" s="2">
        <f t="shared" ref="I11:I20" si="1">G11*H11</f>
        <v>1200000</v>
      </c>
      <c r="J11" s="2"/>
      <c r="K11" s="2">
        <f t="shared" ref="K11:K19" si="2">SUM(I11:J11)</f>
        <v>1200000</v>
      </c>
      <c r="L11" s="2"/>
    </row>
    <row r="12" spans="1:14">
      <c r="A12" s="2" t="s">
        <v>37</v>
      </c>
      <c r="B12" s="2"/>
      <c r="C12" s="7"/>
      <c r="D12" s="2"/>
      <c r="E12" s="2"/>
      <c r="F12" s="2"/>
      <c r="G12" s="2">
        <f>B11-SUM(C11:F11)-8000000</f>
        <v>3700680</v>
      </c>
      <c r="H12" s="4">
        <v>0.23400000000000001</v>
      </c>
      <c r="I12" s="2">
        <f t="shared" si="1"/>
        <v>865959.12</v>
      </c>
      <c r="J12" s="2"/>
      <c r="K12" s="2">
        <f t="shared" si="2"/>
        <v>865959.12</v>
      </c>
      <c r="L12" s="2"/>
    </row>
    <row r="13" spans="1:14">
      <c r="A13" s="2" t="s">
        <v>17</v>
      </c>
      <c r="B13" s="2"/>
      <c r="C13" s="2"/>
      <c r="D13" s="2"/>
      <c r="E13" s="2"/>
      <c r="F13" s="2"/>
      <c r="G13" s="2">
        <f>SUM(K11:K12)</f>
        <v>2065959.12</v>
      </c>
      <c r="H13" s="4">
        <v>0.10299999999999999</v>
      </c>
      <c r="I13" s="2">
        <f t="shared" si="1"/>
        <v>212793.78936</v>
      </c>
      <c r="J13" s="2"/>
      <c r="K13" s="2">
        <f t="shared" si="2"/>
        <v>212793.78936</v>
      </c>
      <c r="L13" s="2"/>
    </row>
    <row r="14" spans="1:14">
      <c r="A14" s="2" t="s">
        <v>18</v>
      </c>
      <c r="B14" s="2"/>
      <c r="C14" s="2"/>
      <c r="D14" s="2"/>
      <c r="E14" s="2"/>
      <c r="F14" s="2"/>
      <c r="G14" s="2">
        <f>SUM(K11:K12)</f>
        <v>2065959.12</v>
      </c>
      <c r="H14" s="4">
        <v>7.0000000000000007E-2</v>
      </c>
      <c r="I14" s="2">
        <f t="shared" si="1"/>
        <v>144617.13840000003</v>
      </c>
      <c r="J14" s="2">
        <v>70000</v>
      </c>
      <c r="K14" s="2">
        <f t="shared" si="2"/>
        <v>214617.13840000003</v>
      </c>
      <c r="L14" s="2"/>
    </row>
    <row r="15" spans="1:14">
      <c r="A15" s="2" t="s">
        <v>19</v>
      </c>
      <c r="B15" s="2">
        <f>SUM(B11)</f>
        <v>14000000</v>
      </c>
      <c r="C15" s="2">
        <f>SUM(C11)</f>
        <v>2000000</v>
      </c>
      <c r="D15" s="2">
        <f>SUM(I21:I23)</f>
        <v>299320</v>
      </c>
      <c r="E15" s="2"/>
      <c r="F15" s="2"/>
      <c r="G15" s="2">
        <v>4000000</v>
      </c>
      <c r="H15" s="4">
        <v>0.05</v>
      </c>
      <c r="I15" s="2">
        <f t="shared" si="1"/>
        <v>200000</v>
      </c>
      <c r="J15" s="2"/>
      <c r="K15" s="2">
        <f t="shared" si="2"/>
        <v>200000</v>
      </c>
      <c r="L15" s="2"/>
    </row>
    <row r="16" spans="1:14">
      <c r="A16" s="2" t="s">
        <v>36</v>
      </c>
      <c r="B16" s="2"/>
      <c r="C16" s="2"/>
      <c r="D16" s="2"/>
      <c r="E16" s="2"/>
      <c r="F16" s="2"/>
      <c r="G16" s="2">
        <v>4000000</v>
      </c>
      <c r="H16" s="4">
        <v>7.2999999999999995E-2</v>
      </c>
      <c r="I16" s="2">
        <f t="shared" si="1"/>
        <v>292000</v>
      </c>
      <c r="J16" s="2"/>
      <c r="K16" s="2">
        <f t="shared" si="2"/>
        <v>292000</v>
      </c>
      <c r="L16" s="2"/>
    </row>
    <row r="17" spans="1:14">
      <c r="A17" s="2" t="s">
        <v>37</v>
      </c>
      <c r="B17" s="2"/>
      <c r="C17" s="2"/>
      <c r="D17" s="2"/>
      <c r="E17" s="2"/>
      <c r="F17" s="2"/>
      <c r="G17" s="2">
        <f>B15-SUM(C15:F15)-8000000</f>
        <v>3700680</v>
      </c>
      <c r="H17" s="4">
        <v>9.6000000000000002E-2</v>
      </c>
      <c r="I17" s="2">
        <f t="shared" si="1"/>
        <v>355265.28000000003</v>
      </c>
      <c r="J17" s="2"/>
      <c r="K17" s="2">
        <f t="shared" si="2"/>
        <v>355265.28000000003</v>
      </c>
      <c r="L17" s="2"/>
    </row>
    <row r="18" spans="1:14">
      <c r="A18" s="2" t="s">
        <v>20</v>
      </c>
      <c r="B18" s="2"/>
      <c r="C18" s="2">
        <f>SUM(C11)</f>
        <v>2000000</v>
      </c>
      <c r="D18" s="2">
        <f>SUM(I21:I23)</f>
        <v>299320</v>
      </c>
      <c r="E18" s="2"/>
      <c r="F18" s="2">
        <v>1030000</v>
      </c>
      <c r="G18" s="2">
        <f t="shared" ref="G18" si="3">C18-SUM(D18:F18)</f>
        <v>670680</v>
      </c>
      <c r="H18" s="5">
        <v>0.05</v>
      </c>
      <c r="I18" s="2">
        <f t="shared" si="1"/>
        <v>33534</v>
      </c>
      <c r="J18" s="3"/>
      <c r="K18" s="2">
        <f t="shared" si="2"/>
        <v>33534</v>
      </c>
      <c r="L18" s="2"/>
    </row>
    <row r="19" spans="1:14">
      <c r="A19" s="2" t="s">
        <v>2</v>
      </c>
      <c r="B19" s="2"/>
      <c r="C19" s="2"/>
      <c r="D19" s="2"/>
      <c r="E19" s="2"/>
      <c r="F19" s="2"/>
      <c r="G19" s="2">
        <f>SUM(K18)</f>
        <v>33534</v>
      </c>
      <c r="H19" s="4">
        <v>2.1000000000000001E-2</v>
      </c>
      <c r="I19" s="2">
        <f t="shared" si="1"/>
        <v>704.21400000000006</v>
      </c>
      <c r="J19" s="2"/>
      <c r="K19" s="2">
        <f t="shared" si="2"/>
        <v>704.21400000000006</v>
      </c>
      <c r="L19" s="2"/>
    </row>
    <row r="20" spans="1:14">
      <c r="A20" s="2" t="s">
        <v>3</v>
      </c>
      <c r="B20" s="2"/>
      <c r="C20" s="2">
        <f>SUM(C11)</f>
        <v>2000000</v>
      </c>
      <c r="D20" s="2">
        <f>SUM(I21:I23)</f>
        <v>299320</v>
      </c>
      <c r="E20" s="2"/>
      <c r="F20" s="2">
        <v>980000</v>
      </c>
      <c r="G20" s="2">
        <f t="shared" ref="G20" si="4">C20-SUM(D20:F20)</f>
        <v>720680</v>
      </c>
      <c r="H20" s="4">
        <v>0.1</v>
      </c>
      <c r="I20" s="2">
        <f t="shared" si="1"/>
        <v>72068</v>
      </c>
      <c r="J20" s="2">
        <v>4000</v>
      </c>
      <c r="K20" s="2">
        <f t="shared" ref="K20" si="5">SUM(I20:J20)</f>
        <v>76068</v>
      </c>
      <c r="L20" s="2">
        <f>SUM(K11:K20)</f>
        <v>3450941.5417599999</v>
      </c>
    </row>
    <row r="21" spans="1:14">
      <c r="A21" s="2" t="s">
        <v>24</v>
      </c>
      <c r="B21" s="2"/>
      <c r="C21" s="2">
        <f>SUM(C11)/12</f>
        <v>166666.66666666666</v>
      </c>
      <c r="D21" s="2"/>
      <c r="E21" s="2"/>
      <c r="F21" s="2"/>
      <c r="G21" s="2">
        <f t="shared" ref="G21:G23" si="6">C21-SUM(D21:F21)</f>
        <v>166666.66666666666</v>
      </c>
      <c r="H21" s="4">
        <v>0.18182000000000001</v>
      </c>
      <c r="I21" s="2">
        <f>G21*H21/2*12</f>
        <v>181820</v>
      </c>
      <c r="J21" s="2"/>
      <c r="K21" s="2">
        <f>G21*H21*12</f>
        <v>363640</v>
      </c>
      <c r="L21" s="2"/>
    </row>
    <row r="22" spans="1:14">
      <c r="A22" s="2" t="s">
        <v>25</v>
      </c>
      <c r="B22" s="2"/>
      <c r="C22" s="2">
        <f>SUM(C11)/12</f>
        <v>166666.66666666666</v>
      </c>
      <c r="D22" s="2"/>
      <c r="F22" s="2"/>
      <c r="G22" s="2">
        <f t="shared" si="6"/>
        <v>166666.66666666666</v>
      </c>
      <c r="H22" s="4">
        <v>0.11550000000000001</v>
      </c>
      <c r="I22" s="2">
        <f t="shared" ref="I22:I23" si="7">G22*H22/2*12</f>
        <v>115500</v>
      </c>
      <c r="J22" s="2"/>
      <c r="K22" s="2">
        <f t="shared" ref="K22:K23" si="8">G22*H22*12</f>
        <v>231000</v>
      </c>
      <c r="L22" s="2"/>
    </row>
    <row r="23" spans="1:14">
      <c r="A23" s="2" t="s">
        <v>26</v>
      </c>
      <c r="B23" s="2"/>
      <c r="C23" s="2">
        <f>SUM(C11)/12</f>
        <v>166666.66666666666</v>
      </c>
      <c r="D23" s="2"/>
      <c r="E23" s="2"/>
      <c r="F23" s="2"/>
      <c r="G23" s="2">
        <f t="shared" si="6"/>
        <v>166666.66666666666</v>
      </c>
      <c r="H23" s="4">
        <v>2E-3</v>
      </c>
      <c r="I23" s="2">
        <f t="shared" si="7"/>
        <v>2000</v>
      </c>
      <c r="J23" s="2"/>
      <c r="K23" s="2">
        <f t="shared" si="8"/>
        <v>4000</v>
      </c>
      <c r="L23" s="2">
        <f>SUM(K21:K23)</f>
        <v>598640</v>
      </c>
      <c r="N23" s="8"/>
    </row>
    <row r="24" spans="1:14">
      <c r="A24" s="2" t="s">
        <v>21</v>
      </c>
      <c r="B24" s="2"/>
      <c r="C24" s="2"/>
      <c r="D24" s="2"/>
      <c r="F24" s="2"/>
      <c r="G24" s="2"/>
      <c r="H24" s="4"/>
      <c r="I24" s="2"/>
      <c r="J24" s="2"/>
      <c r="K24" s="2">
        <f>SUM(K11:K23)</f>
        <v>4049581.5417599999</v>
      </c>
      <c r="L24" s="2">
        <f>SUM(L11:L23)</f>
        <v>4049581.5417599999</v>
      </c>
      <c r="N24" s="8"/>
    </row>
    <row r="25" spans="1:14">
      <c r="E25" s="2"/>
    </row>
  </sheetData>
  <sheetProtection algorithmName="SHA-512" hashValue="433mBVLLAD4vwt1GVHPd2kbke/9gqPhIxgh3aFTX8SDMyL6S/e82cq6R4HZ4O3cWOal7FAe1WNgkFmEphwSUog==" saltValue="vMuKp9pzgujcdLFFS2sULw==" spinCount="100000" sheet="1" objects="1" scenarios="1"/>
  <phoneticPr fontId="1"/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1"/>
  <sheetViews>
    <sheetView workbookViewId="0">
      <selection activeCell="M7" sqref="M7"/>
    </sheetView>
  </sheetViews>
  <sheetFormatPr defaultRowHeight="18"/>
  <cols>
    <col min="1" max="1" width="14.3984375" style="1" customWidth="1"/>
    <col min="2" max="3" width="9.8984375" style="1" customWidth="1"/>
    <col min="4" max="4" width="9.8984375" style="1" bestFit="1" customWidth="1"/>
    <col min="5" max="7" width="9.8984375" style="1" customWidth="1"/>
    <col min="8" max="8" width="8.296875" style="6" bestFit="1" customWidth="1"/>
    <col min="9" max="9" width="8.796875" style="1"/>
    <col min="10" max="10" width="11.3984375" style="1" customWidth="1"/>
    <col min="11" max="11" width="9.8984375" style="1" customWidth="1"/>
    <col min="12" max="16384" width="8.796875" style="1"/>
  </cols>
  <sheetData>
    <row r="1" spans="1:14">
      <c r="A1" s="2" t="s">
        <v>0</v>
      </c>
      <c r="B1" s="2" t="s">
        <v>27</v>
      </c>
      <c r="C1" s="2" t="s">
        <v>8</v>
      </c>
      <c r="D1" s="2" t="s">
        <v>9</v>
      </c>
      <c r="E1" s="2" t="s">
        <v>41</v>
      </c>
      <c r="F1" s="2" t="s">
        <v>14</v>
      </c>
      <c r="G1" s="2" t="s">
        <v>15</v>
      </c>
      <c r="H1" s="4" t="s">
        <v>10</v>
      </c>
      <c r="I1" s="2" t="s">
        <v>11</v>
      </c>
      <c r="J1" s="2" t="s">
        <v>13</v>
      </c>
      <c r="K1" s="2" t="s">
        <v>12</v>
      </c>
      <c r="L1" s="2"/>
    </row>
    <row r="2" spans="1:14">
      <c r="A2" s="2" t="s">
        <v>1</v>
      </c>
      <c r="B2" s="3">
        <v>2000000</v>
      </c>
      <c r="C2" s="2">
        <f>SUM(K6)</f>
        <v>248710</v>
      </c>
      <c r="D2" s="2">
        <f>SUM(K7)</f>
        <v>195120</v>
      </c>
      <c r="E2" s="2">
        <v>600000</v>
      </c>
      <c r="F2" s="2">
        <v>1030000</v>
      </c>
      <c r="G2" s="3">
        <v>0</v>
      </c>
      <c r="H2" s="5">
        <v>0.05</v>
      </c>
      <c r="I2" s="2">
        <f>G2*H2</f>
        <v>0</v>
      </c>
      <c r="J2" s="3"/>
      <c r="K2" s="2">
        <f t="shared" ref="K2:K7" si="0">SUM(I2:J2)</f>
        <v>0</v>
      </c>
      <c r="L2" s="2"/>
      <c r="M2" s="1" t="s">
        <v>40</v>
      </c>
    </row>
    <row r="3" spans="1:14">
      <c r="A3" s="2" t="s">
        <v>2</v>
      </c>
      <c r="B3" s="2"/>
      <c r="C3" s="2"/>
      <c r="D3" s="2"/>
      <c r="E3" s="2"/>
      <c r="F3" s="2"/>
      <c r="G3" s="2">
        <f>SUM(K2)</f>
        <v>0</v>
      </c>
      <c r="H3" s="4">
        <v>2.1000000000000001E-2</v>
      </c>
      <c r="I3" s="2">
        <f>G3*H3</f>
        <v>0</v>
      </c>
      <c r="J3" s="2"/>
      <c r="K3" s="2">
        <f t="shared" si="0"/>
        <v>0</v>
      </c>
      <c r="L3" s="2"/>
      <c r="M3" s="1" t="s">
        <v>38</v>
      </c>
      <c r="N3" s="1" t="s">
        <v>39</v>
      </c>
    </row>
    <row r="4" spans="1:14">
      <c r="A4" s="2" t="s">
        <v>3</v>
      </c>
      <c r="B4" s="2">
        <f>SUM(B2)</f>
        <v>2000000</v>
      </c>
      <c r="C4" s="2">
        <f>SUM(K6)</f>
        <v>248710</v>
      </c>
      <c r="D4" s="2">
        <f>SUM(K7)</f>
        <v>195120</v>
      </c>
      <c r="E4" s="2">
        <v>600000</v>
      </c>
      <c r="F4" s="2">
        <v>980000</v>
      </c>
      <c r="G4" s="2">
        <f>B4-SUM(C4:F4)</f>
        <v>-23830</v>
      </c>
      <c r="H4" s="4">
        <v>0.1</v>
      </c>
      <c r="I4" s="2">
        <f>G4*H4</f>
        <v>-2383</v>
      </c>
      <c r="J4" s="2">
        <v>4000</v>
      </c>
      <c r="K4" s="2">
        <f t="shared" si="0"/>
        <v>1617</v>
      </c>
      <c r="L4" s="2"/>
      <c r="M4" s="9">
        <v>9.7000000000000003E-2</v>
      </c>
      <c r="N4" s="1">
        <v>5300</v>
      </c>
    </row>
    <row r="5" spans="1:14">
      <c r="A5" s="2" t="s">
        <v>4</v>
      </c>
      <c r="B5" s="2">
        <f>SUM(B2)</f>
        <v>2000000</v>
      </c>
      <c r="C5" s="2">
        <f>SUM(K6)</f>
        <v>248710</v>
      </c>
      <c r="D5" s="2">
        <f>SUM(K7)</f>
        <v>195120</v>
      </c>
      <c r="E5" s="2">
        <v>600000</v>
      </c>
      <c r="F5" s="2">
        <v>2900000</v>
      </c>
      <c r="G5" s="3">
        <v>0</v>
      </c>
      <c r="H5" s="4">
        <v>0.05</v>
      </c>
      <c r="I5" s="2">
        <f>G5*H5</f>
        <v>0</v>
      </c>
      <c r="J5" s="2"/>
      <c r="K5" s="2">
        <f t="shared" si="0"/>
        <v>0</v>
      </c>
      <c r="L5" s="2">
        <f>SUM(K2:K5)</f>
        <v>1617</v>
      </c>
      <c r="M5" s="1" t="s">
        <v>42</v>
      </c>
    </row>
    <row r="6" spans="1:14">
      <c r="A6" s="2" t="s">
        <v>5</v>
      </c>
      <c r="B6" s="2">
        <f>SUM(B2)</f>
        <v>2000000</v>
      </c>
      <c r="C6" s="7"/>
      <c r="D6" s="7"/>
      <c r="E6" s="7"/>
      <c r="F6" s="2">
        <v>330000</v>
      </c>
      <c r="G6" s="2">
        <f>B6-SUM(C6:F6)</f>
        <v>1670000</v>
      </c>
      <c r="H6" s="4">
        <v>0.113</v>
      </c>
      <c r="I6" s="2">
        <f>G6*H6</f>
        <v>188710</v>
      </c>
      <c r="J6" s="2">
        <v>60000</v>
      </c>
      <c r="K6" s="2">
        <f t="shared" si="0"/>
        <v>248710</v>
      </c>
      <c r="L6" s="2"/>
      <c r="M6" s="1" t="s">
        <v>38</v>
      </c>
      <c r="N6" s="1" t="s">
        <v>39</v>
      </c>
    </row>
    <row r="7" spans="1:14">
      <c r="A7" s="2" t="s">
        <v>6</v>
      </c>
      <c r="B7" s="2"/>
      <c r="C7" s="7"/>
      <c r="D7" s="7"/>
      <c r="E7" s="7"/>
      <c r="F7" s="2"/>
      <c r="G7" s="2"/>
      <c r="H7" s="4"/>
      <c r="I7" s="2"/>
      <c r="J7" s="2">
        <f>16260*12</f>
        <v>195120</v>
      </c>
      <c r="K7" s="2">
        <f t="shared" si="0"/>
        <v>195120</v>
      </c>
      <c r="L7" s="2">
        <f>SUM(K6:K7)</f>
        <v>443830</v>
      </c>
      <c r="M7" s="9">
        <v>9.4E-2</v>
      </c>
      <c r="N7" s="1">
        <v>50000</v>
      </c>
    </row>
    <row r="8" spans="1:14">
      <c r="A8" s="2" t="s">
        <v>21</v>
      </c>
      <c r="B8" s="2"/>
      <c r="C8" s="2"/>
      <c r="D8" s="2"/>
      <c r="E8" s="2"/>
      <c r="F8" s="2"/>
      <c r="G8" s="2"/>
      <c r="H8" s="4"/>
      <c r="I8" s="2"/>
      <c r="J8" s="2"/>
      <c r="K8" s="2">
        <f>SUM(K2:K7)</f>
        <v>445447</v>
      </c>
      <c r="L8" s="2">
        <f>SUM(L2:L7)</f>
        <v>445447</v>
      </c>
      <c r="N8" s="8"/>
    </row>
    <row r="10" spans="1:14">
      <c r="A10" s="2" t="s">
        <v>7</v>
      </c>
      <c r="B10" s="2" t="s">
        <v>27</v>
      </c>
      <c r="C10" s="2" t="s">
        <v>23</v>
      </c>
      <c r="D10" s="2" t="s">
        <v>22</v>
      </c>
      <c r="E10" s="2"/>
      <c r="F10" s="2" t="s">
        <v>14</v>
      </c>
      <c r="G10" s="2" t="s">
        <v>15</v>
      </c>
      <c r="H10" s="4" t="s">
        <v>10</v>
      </c>
      <c r="I10" s="2" t="s">
        <v>11</v>
      </c>
      <c r="J10" s="2" t="s">
        <v>13</v>
      </c>
      <c r="K10" s="2" t="s">
        <v>12</v>
      </c>
      <c r="L10" s="2"/>
    </row>
    <row r="11" spans="1:14">
      <c r="A11" s="2" t="s">
        <v>16</v>
      </c>
      <c r="B11" s="2">
        <f>SUM(B$2)</f>
        <v>2000000</v>
      </c>
      <c r="C11" s="3">
        <v>500000</v>
      </c>
      <c r="D11" s="2">
        <f>SUM(I18:I20)</f>
        <v>74830</v>
      </c>
      <c r="E11" s="2"/>
      <c r="F11" s="2"/>
      <c r="G11" s="2">
        <f>B11-SUM(C11:F11)</f>
        <v>1425170</v>
      </c>
      <c r="H11" s="4">
        <v>0.15</v>
      </c>
      <c r="I11" s="2">
        <f t="shared" ref="I11:I17" si="1">G11*H11</f>
        <v>213775.5</v>
      </c>
      <c r="J11" s="2"/>
      <c r="K11" s="2">
        <f t="shared" ref="K11:K17" si="2">SUM(I11:J11)</f>
        <v>213775.5</v>
      </c>
      <c r="L11" s="2"/>
    </row>
    <row r="12" spans="1:14">
      <c r="A12" s="2" t="s">
        <v>17</v>
      </c>
      <c r="B12" s="2"/>
      <c r="C12" s="2"/>
      <c r="D12" s="2"/>
      <c r="E12" s="2"/>
      <c r="F12" s="2"/>
      <c r="G12" s="2">
        <f>SUM(K11)</f>
        <v>213775.5</v>
      </c>
      <c r="H12" s="4">
        <v>0.10299999999999999</v>
      </c>
      <c r="I12" s="2">
        <f t="shared" si="1"/>
        <v>22018.876499999998</v>
      </c>
      <c r="J12" s="2"/>
      <c r="K12" s="2">
        <f t="shared" si="2"/>
        <v>22018.876499999998</v>
      </c>
      <c r="L12" s="2"/>
    </row>
    <row r="13" spans="1:14">
      <c r="A13" s="2" t="s">
        <v>18</v>
      </c>
      <c r="B13" s="2"/>
      <c r="C13" s="2"/>
      <c r="D13" s="2"/>
      <c r="E13" s="2"/>
      <c r="F13" s="2"/>
      <c r="G13" s="2">
        <f>SUM(K11)</f>
        <v>213775.5</v>
      </c>
      <c r="H13" s="4">
        <v>7.0000000000000007E-2</v>
      </c>
      <c r="I13" s="2">
        <f t="shared" si="1"/>
        <v>14964.285000000002</v>
      </c>
      <c r="J13" s="2">
        <v>70000</v>
      </c>
      <c r="K13" s="2">
        <f t="shared" si="2"/>
        <v>84964.285000000003</v>
      </c>
      <c r="L13" s="2"/>
    </row>
    <row r="14" spans="1:14">
      <c r="A14" s="2" t="s">
        <v>19</v>
      </c>
      <c r="B14" s="2">
        <f>SUM(B11)</f>
        <v>2000000</v>
      </c>
      <c r="C14" s="2">
        <f>SUM(C11)</f>
        <v>500000</v>
      </c>
      <c r="D14" s="2">
        <f>SUM(I18:I20)</f>
        <v>74830</v>
      </c>
      <c r="E14" s="2"/>
      <c r="F14" s="2"/>
      <c r="G14" s="2">
        <f>B14-SUM(C14:F14)</f>
        <v>1425170</v>
      </c>
      <c r="H14" s="4">
        <v>0.05</v>
      </c>
      <c r="I14" s="2">
        <f t="shared" si="1"/>
        <v>71258.5</v>
      </c>
      <c r="J14" s="2"/>
      <c r="K14" s="2">
        <f t="shared" si="2"/>
        <v>71258.5</v>
      </c>
      <c r="L14" s="2"/>
    </row>
    <row r="15" spans="1:14">
      <c r="A15" s="2" t="s">
        <v>20</v>
      </c>
      <c r="B15" s="2"/>
      <c r="C15" s="2">
        <f>SUM(C11)</f>
        <v>500000</v>
      </c>
      <c r="D15" s="2">
        <f>SUM(I18:I20)</f>
        <v>74830</v>
      </c>
      <c r="E15" s="2"/>
      <c r="F15" s="2">
        <v>1030000</v>
      </c>
      <c r="G15" s="3">
        <v>0</v>
      </c>
      <c r="H15" s="5">
        <v>0.05</v>
      </c>
      <c r="I15" s="2">
        <f t="shared" si="1"/>
        <v>0</v>
      </c>
      <c r="J15" s="3"/>
      <c r="K15" s="2">
        <f t="shared" si="2"/>
        <v>0</v>
      </c>
      <c r="L15" s="2"/>
    </row>
    <row r="16" spans="1:14">
      <c r="A16" s="2" t="s">
        <v>2</v>
      </c>
      <c r="B16" s="2"/>
      <c r="C16" s="2"/>
      <c r="D16" s="2"/>
      <c r="E16" s="2"/>
      <c r="F16" s="2"/>
      <c r="G16" s="2">
        <f>SUM(K15)</f>
        <v>0</v>
      </c>
      <c r="H16" s="4">
        <v>2.1000000000000001E-2</v>
      </c>
      <c r="I16" s="2">
        <f t="shared" si="1"/>
        <v>0</v>
      </c>
      <c r="J16" s="2"/>
      <c r="K16" s="2">
        <f t="shared" si="2"/>
        <v>0</v>
      </c>
      <c r="L16" s="2"/>
    </row>
    <row r="17" spans="1:14">
      <c r="A17" s="2" t="s">
        <v>3</v>
      </c>
      <c r="B17" s="2"/>
      <c r="C17" s="2">
        <f>SUM(C11)</f>
        <v>500000</v>
      </c>
      <c r="D17" s="2">
        <f>SUM(I18:I20)</f>
        <v>74830</v>
      </c>
      <c r="E17" s="2"/>
      <c r="F17" s="2">
        <v>980000</v>
      </c>
      <c r="G17" s="3">
        <v>0</v>
      </c>
      <c r="H17" s="4">
        <v>0.1</v>
      </c>
      <c r="I17" s="2">
        <f t="shared" si="1"/>
        <v>0</v>
      </c>
      <c r="J17" s="2">
        <v>4000</v>
      </c>
      <c r="K17" s="2">
        <f t="shared" si="2"/>
        <v>4000</v>
      </c>
      <c r="L17" s="2">
        <f>SUM(K11:K17)</f>
        <v>396017.16150000005</v>
      </c>
    </row>
    <row r="18" spans="1:14">
      <c r="A18" s="2" t="s">
        <v>24</v>
      </c>
      <c r="B18" s="2"/>
      <c r="C18" s="2">
        <f>SUM(C11)/12</f>
        <v>41666.666666666664</v>
      </c>
      <c r="D18" s="2"/>
      <c r="E18" s="2"/>
      <c r="F18" s="2"/>
      <c r="G18" s="2">
        <f t="shared" ref="G18:G20" si="3">C18-SUM(D18:F18)</f>
        <v>41666.666666666664</v>
      </c>
      <c r="H18" s="4">
        <v>0.18182000000000001</v>
      </c>
      <c r="I18" s="2">
        <f>G18*H18/2*12</f>
        <v>45455</v>
      </c>
      <c r="J18" s="2"/>
      <c r="K18" s="2">
        <f>G18*H18*12</f>
        <v>90910</v>
      </c>
      <c r="L18" s="2"/>
    </row>
    <row r="19" spans="1:14">
      <c r="A19" s="2" t="s">
        <v>25</v>
      </c>
      <c r="B19" s="2"/>
      <c r="C19" s="2">
        <f>SUM(C11)/12</f>
        <v>41666.666666666664</v>
      </c>
      <c r="D19" s="2"/>
      <c r="E19" s="2"/>
      <c r="F19" s="2"/>
      <c r="G19" s="2">
        <f t="shared" si="3"/>
        <v>41666.666666666664</v>
      </c>
      <c r="H19" s="4">
        <v>0.11550000000000001</v>
      </c>
      <c r="I19" s="2">
        <f t="shared" ref="I19:I20" si="4">G19*H19/2*12</f>
        <v>28875</v>
      </c>
      <c r="J19" s="2"/>
      <c r="K19" s="2">
        <f t="shared" ref="K19:K20" si="5">G19*H19*12</f>
        <v>57750</v>
      </c>
      <c r="L19" s="2"/>
    </row>
    <row r="20" spans="1:14">
      <c r="A20" s="2" t="s">
        <v>26</v>
      </c>
      <c r="B20" s="2"/>
      <c r="C20" s="2">
        <f>SUM(C11)/12</f>
        <v>41666.666666666664</v>
      </c>
      <c r="D20" s="2"/>
      <c r="E20" s="2"/>
      <c r="F20" s="2"/>
      <c r="G20" s="2">
        <f t="shared" si="3"/>
        <v>41666.666666666664</v>
      </c>
      <c r="H20" s="4">
        <v>2E-3</v>
      </c>
      <c r="I20" s="2">
        <f t="shared" si="4"/>
        <v>500</v>
      </c>
      <c r="J20" s="2"/>
      <c r="K20" s="2">
        <f t="shared" si="5"/>
        <v>1000</v>
      </c>
      <c r="L20" s="2">
        <f>SUM(K18:K20)</f>
        <v>149660</v>
      </c>
    </row>
    <row r="21" spans="1:14">
      <c r="A21" s="2" t="s">
        <v>21</v>
      </c>
      <c r="B21" s="2"/>
      <c r="C21" s="2"/>
      <c r="D21" s="2"/>
      <c r="E21" s="2"/>
      <c r="F21" s="2"/>
      <c r="G21" s="2"/>
      <c r="H21" s="4"/>
      <c r="I21" s="2"/>
      <c r="J21" s="2"/>
      <c r="K21" s="2">
        <f>SUM(K11:K20)</f>
        <v>545677.16150000005</v>
      </c>
      <c r="L21" s="2">
        <f>SUM(L11:L20)</f>
        <v>545677.16150000005</v>
      </c>
      <c r="N21" s="8"/>
    </row>
  </sheetData>
  <sheetProtection algorithmName="SHA-512" hashValue="YiGRD0+eEn+A8xyft0tqDdTnsT2rXwuabizdZh+WklVgByWIp7NAHVcmGQLZ2bxUUJYFtD1Pzcw2Q/jnsJevFA==" saltValue="7pCDZr6Wh97K0W4YIHu8Vg==" spinCount="100000" sheet="1" objects="1" scenarios="1"/>
  <phoneticPr fontId="1"/>
  <pageMargins left="0.7" right="0.7" top="0.75" bottom="0.75" header="0.3" footer="0.3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1"/>
  <sheetViews>
    <sheetView topLeftCell="A12" workbookViewId="0">
      <selection activeCell="G32" sqref="G32"/>
    </sheetView>
  </sheetViews>
  <sheetFormatPr defaultRowHeight="18"/>
  <cols>
    <col min="1" max="1" width="14.3984375" style="1" customWidth="1"/>
    <col min="2" max="3" width="9.8984375" style="1" customWidth="1"/>
    <col min="4" max="4" width="9.8984375" style="1" bestFit="1" customWidth="1"/>
    <col min="5" max="7" width="9.8984375" style="1" customWidth="1"/>
    <col min="8" max="8" width="8.296875" style="6" bestFit="1" customWidth="1"/>
    <col min="9" max="9" width="8.796875" style="1"/>
    <col min="10" max="10" width="11.3984375" style="1" customWidth="1"/>
    <col min="11" max="11" width="9.8984375" style="1" customWidth="1"/>
    <col min="12" max="12" width="8.796875" style="1"/>
    <col min="13" max="13" width="9.8984375" style="1" bestFit="1" customWidth="1"/>
    <col min="14" max="16384" width="8.796875" style="1"/>
  </cols>
  <sheetData>
    <row r="1" spans="1:14">
      <c r="A1" s="2" t="s">
        <v>0</v>
      </c>
      <c r="B1" s="2" t="s">
        <v>27</v>
      </c>
      <c r="C1" s="2" t="s">
        <v>8</v>
      </c>
      <c r="D1" s="2" t="s">
        <v>9</v>
      </c>
      <c r="E1" s="2" t="s">
        <v>41</v>
      </c>
      <c r="F1" s="2" t="s">
        <v>14</v>
      </c>
      <c r="G1" s="2" t="s">
        <v>15</v>
      </c>
      <c r="H1" s="4" t="s">
        <v>10</v>
      </c>
      <c r="I1" s="2" t="s">
        <v>11</v>
      </c>
      <c r="J1" s="2" t="s">
        <v>13</v>
      </c>
      <c r="K1" s="2" t="s">
        <v>12</v>
      </c>
      <c r="L1" s="2"/>
    </row>
    <row r="2" spans="1:14">
      <c r="A2" s="2" t="s">
        <v>1</v>
      </c>
      <c r="B2" s="3">
        <v>3000000</v>
      </c>
      <c r="C2" s="2">
        <f>SUM(K6)</f>
        <v>361710</v>
      </c>
      <c r="D2" s="2">
        <f>SUM(K7)</f>
        <v>195120</v>
      </c>
      <c r="E2" s="2">
        <v>600000</v>
      </c>
      <c r="F2" s="2">
        <v>1030000</v>
      </c>
      <c r="G2" s="2">
        <f>B2-SUM(C2:F2)</f>
        <v>813170</v>
      </c>
      <c r="H2" s="5">
        <v>0.05</v>
      </c>
      <c r="I2" s="2">
        <f>G2*H2</f>
        <v>40658.5</v>
      </c>
      <c r="J2" s="3"/>
      <c r="K2" s="2">
        <f t="shared" ref="K2:K7" si="0">SUM(I2:J2)</f>
        <v>40658.5</v>
      </c>
      <c r="L2" s="2"/>
      <c r="M2" s="1" t="s">
        <v>40</v>
      </c>
    </row>
    <row r="3" spans="1:14">
      <c r="A3" s="2" t="s">
        <v>2</v>
      </c>
      <c r="B3" s="2"/>
      <c r="C3" s="2"/>
      <c r="D3" s="2"/>
      <c r="E3" s="2"/>
      <c r="F3" s="2"/>
      <c r="G3" s="2">
        <f>SUM(K2)</f>
        <v>40658.5</v>
      </c>
      <c r="H3" s="4">
        <v>2.1000000000000001E-2</v>
      </c>
      <c r="I3" s="2">
        <f>G3*H3</f>
        <v>853.82850000000008</v>
      </c>
      <c r="J3" s="2"/>
      <c r="K3" s="2">
        <f t="shared" si="0"/>
        <v>853.82850000000008</v>
      </c>
      <c r="L3" s="2"/>
      <c r="M3" s="1" t="s">
        <v>38</v>
      </c>
      <c r="N3" s="1" t="s">
        <v>39</v>
      </c>
    </row>
    <row r="4" spans="1:14">
      <c r="A4" s="2" t="s">
        <v>3</v>
      </c>
      <c r="B4" s="2">
        <f>SUM(B2)</f>
        <v>3000000</v>
      </c>
      <c r="C4" s="2">
        <f>SUM(K6)</f>
        <v>361710</v>
      </c>
      <c r="D4" s="2">
        <f>SUM(K7)</f>
        <v>195120</v>
      </c>
      <c r="E4" s="2">
        <v>600000</v>
      </c>
      <c r="F4" s="2">
        <v>980000</v>
      </c>
      <c r="G4" s="2">
        <f>B4-SUM(C4:F4)</f>
        <v>863170</v>
      </c>
      <c r="H4" s="4">
        <v>0.1</v>
      </c>
      <c r="I4" s="2">
        <f>G4*H4</f>
        <v>86317</v>
      </c>
      <c r="J4" s="2">
        <v>4000</v>
      </c>
      <c r="K4" s="2">
        <f t="shared" si="0"/>
        <v>90317</v>
      </c>
      <c r="L4" s="2"/>
      <c r="M4" s="9">
        <v>9.7000000000000003E-2</v>
      </c>
      <c r="N4" s="1">
        <v>5300</v>
      </c>
    </row>
    <row r="5" spans="1:14">
      <c r="A5" s="2" t="s">
        <v>4</v>
      </c>
      <c r="B5" s="2">
        <f>SUM(B2)</f>
        <v>3000000</v>
      </c>
      <c r="C5" s="2">
        <f>SUM(K6)</f>
        <v>361710</v>
      </c>
      <c r="D5" s="2">
        <f>SUM(K7)</f>
        <v>195120</v>
      </c>
      <c r="E5" s="2">
        <v>600000</v>
      </c>
      <c r="F5" s="2">
        <v>2900000</v>
      </c>
      <c r="G5" s="3">
        <v>0</v>
      </c>
      <c r="H5" s="4">
        <v>0.05</v>
      </c>
      <c r="I5" s="2">
        <f>G5*H5</f>
        <v>0</v>
      </c>
      <c r="J5" s="2"/>
      <c r="K5" s="2">
        <f t="shared" si="0"/>
        <v>0</v>
      </c>
      <c r="L5" s="2">
        <f>SUM(K2:K5)</f>
        <v>131829.3285</v>
      </c>
      <c r="M5" s="1" t="s">
        <v>42</v>
      </c>
    </row>
    <row r="6" spans="1:14">
      <c r="A6" s="2" t="s">
        <v>5</v>
      </c>
      <c r="B6" s="2">
        <f>SUM(B2)</f>
        <v>3000000</v>
      </c>
      <c r="C6" s="7"/>
      <c r="D6" s="7"/>
      <c r="E6" s="7"/>
      <c r="F6" s="2">
        <v>330000</v>
      </c>
      <c r="G6" s="2">
        <f>B6-SUM(C6:F6)</f>
        <v>2670000</v>
      </c>
      <c r="H6" s="4">
        <v>0.113</v>
      </c>
      <c r="I6" s="2">
        <f>G6*H6</f>
        <v>301710</v>
      </c>
      <c r="J6" s="2">
        <v>60000</v>
      </c>
      <c r="K6" s="2">
        <f t="shared" si="0"/>
        <v>361710</v>
      </c>
      <c r="L6" s="2"/>
      <c r="M6" s="1" t="s">
        <v>38</v>
      </c>
      <c r="N6" s="1" t="s">
        <v>39</v>
      </c>
    </row>
    <row r="7" spans="1:14">
      <c r="A7" s="2" t="s">
        <v>6</v>
      </c>
      <c r="B7" s="2"/>
      <c r="C7" s="7"/>
      <c r="D7" s="7"/>
      <c r="E7" s="7"/>
      <c r="F7" s="2"/>
      <c r="G7" s="2"/>
      <c r="H7" s="4"/>
      <c r="I7" s="2"/>
      <c r="J7" s="2">
        <f>16260*12</f>
        <v>195120</v>
      </c>
      <c r="K7" s="2">
        <f t="shared" si="0"/>
        <v>195120</v>
      </c>
      <c r="L7" s="2">
        <f>SUM(K6:K7)</f>
        <v>556830</v>
      </c>
      <c r="M7" s="9">
        <v>9.4E-2</v>
      </c>
      <c r="N7" s="1">
        <v>50000</v>
      </c>
    </row>
    <row r="8" spans="1:14">
      <c r="A8" s="2" t="s">
        <v>21</v>
      </c>
      <c r="B8" s="2"/>
      <c r="C8" s="2"/>
      <c r="D8" s="2"/>
      <c r="E8" s="2"/>
      <c r="F8" s="2"/>
      <c r="G8" s="2"/>
      <c r="H8" s="4"/>
      <c r="I8" s="2"/>
      <c r="J8" s="2"/>
      <c r="K8" s="2">
        <f>SUM(K2:K7)</f>
        <v>688659.32850000006</v>
      </c>
      <c r="L8" s="2">
        <f>SUM(L2:L7)</f>
        <v>688659.32850000006</v>
      </c>
      <c r="N8" s="8"/>
    </row>
    <row r="10" spans="1:14">
      <c r="A10" s="2" t="s">
        <v>7</v>
      </c>
      <c r="B10" s="2" t="s">
        <v>27</v>
      </c>
      <c r="C10" s="2" t="s">
        <v>23</v>
      </c>
      <c r="D10" s="2" t="s">
        <v>22</v>
      </c>
      <c r="E10" s="2"/>
      <c r="F10" s="2" t="s">
        <v>14</v>
      </c>
      <c r="G10" s="2" t="s">
        <v>15</v>
      </c>
      <c r="H10" s="4" t="s">
        <v>10</v>
      </c>
      <c r="I10" s="2" t="s">
        <v>11</v>
      </c>
      <c r="J10" s="2" t="s">
        <v>13</v>
      </c>
      <c r="K10" s="2" t="s">
        <v>12</v>
      </c>
      <c r="L10" s="2"/>
    </row>
    <row r="11" spans="1:14">
      <c r="A11" s="2" t="s">
        <v>16</v>
      </c>
      <c r="B11" s="2">
        <f>SUM(B$2)</f>
        <v>3000000</v>
      </c>
      <c r="C11" s="3">
        <v>500000</v>
      </c>
      <c r="D11" s="2">
        <f>SUM(I18:I20)</f>
        <v>74830</v>
      </c>
      <c r="E11" s="2"/>
      <c r="F11" s="2"/>
      <c r="G11" s="2">
        <f>B11-SUM(C11:F11)</f>
        <v>2425170</v>
      </c>
      <c r="H11" s="4">
        <v>0.15</v>
      </c>
      <c r="I11" s="2">
        <f t="shared" ref="I11:I17" si="1">G11*H11</f>
        <v>363775.5</v>
      </c>
      <c r="J11" s="2"/>
      <c r="K11" s="2">
        <f t="shared" ref="K11:K17" si="2">SUM(I11:J11)</f>
        <v>363775.5</v>
      </c>
      <c r="L11" s="2"/>
    </row>
    <row r="12" spans="1:14">
      <c r="A12" s="2" t="s">
        <v>17</v>
      </c>
      <c r="B12" s="2"/>
      <c r="C12" s="2"/>
      <c r="D12" s="2"/>
      <c r="E12" s="2"/>
      <c r="F12" s="2"/>
      <c r="G12" s="2">
        <f>SUM(K11)</f>
        <v>363775.5</v>
      </c>
      <c r="H12" s="4">
        <v>0.10299999999999999</v>
      </c>
      <c r="I12" s="2">
        <f t="shared" si="1"/>
        <v>37468.876499999998</v>
      </c>
      <c r="J12" s="2"/>
      <c r="K12" s="2">
        <f t="shared" si="2"/>
        <v>37468.876499999998</v>
      </c>
      <c r="L12" s="2"/>
    </row>
    <row r="13" spans="1:14">
      <c r="A13" s="2" t="s">
        <v>18</v>
      </c>
      <c r="B13" s="2"/>
      <c r="C13" s="2"/>
      <c r="D13" s="2"/>
      <c r="E13" s="2"/>
      <c r="F13" s="2"/>
      <c r="G13" s="2">
        <f>SUM(K11)</f>
        <v>363775.5</v>
      </c>
      <c r="H13" s="4">
        <v>7.0000000000000007E-2</v>
      </c>
      <c r="I13" s="2">
        <f t="shared" si="1"/>
        <v>25464.285000000003</v>
      </c>
      <c r="J13" s="2">
        <v>70000</v>
      </c>
      <c r="K13" s="2">
        <f t="shared" si="2"/>
        <v>95464.285000000003</v>
      </c>
      <c r="L13" s="2"/>
    </row>
    <row r="14" spans="1:14">
      <c r="A14" s="2" t="s">
        <v>19</v>
      </c>
      <c r="B14" s="2">
        <f>SUM(B11)</f>
        <v>3000000</v>
      </c>
      <c r="C14" s="2">
        <f>SUM(C11)</f>
        <v>500000</v>
      </c>
      <c r="D14" s="2">
        <f>SUM(I18:I20)</f>
        <v>74830</v>
      </c>
      <c r="E14" s="2"/>
      <c r="F14" s="2"/>
      <c r="G14" s="2">
        <f>B14-SUM(C14:F14)</f>
        <v>2425170</v>
      </c>
      <c r="H14" s="4">
        <v>0.05</v>
      </c>
      <c r="I14" s="2">
        <f t="shared" si="1"/>
        <v>121258.5</v>
      </c>
      <c r="J14" s="2"/>
      <c r="K14" s="2">
        <f t="shared" si="2"/>
        <v>121258.5</v>
      </c>
      <c r="L14" s="2"/>
    </row>
    <row r="15" spans="1:14">
      <c r="A15" s="2" t="s">
        <v>20</v>
      </c>
      <c r="B15" s="2"/>
      <c r="C15" s="2">
        <f>SUM(C11)</f>
        <v>500000</v>
      </c>
      <c r="D15" s="2">
        <f>SUM(I18:I20)</f>
        <v>74830</v>
      </c>
      <c r="E15" s="2"/>
      <c r="F15" s="2">
        <v>1030000</v>
      </c>
      <c r="G15" s="3">
        <v>0</v>
      </c>
      <c r="H15" s="5">
        <v>0.05</v>
      </c>
      <c r="I15" s="2">
        <f t="shared" si="1"/>
        <v>0</v>
      </c>
      <c r="J15" s="3"/>
      <c r="K15" s="2">
        <f t="shared" si="2"/>
        <v>0</v>
      </c>
      <c r="L15" s="2"/>
    </row>
    <row r="16" spans="1:14">
      <c r="A16" s="2" t="s">
        <v>2</v>
      </c>
      <c r="B16" s="2"/>
      <c r="C16" s="2"/>
      <c r="D16" s="2"/>
      <c r="E16" s="2"/>
      <c r="F16" s="2"/>
      <c r="G16" s="2">
        <f>SUM(K15)</f>
        <v>0</v>
      </c>
      <c r="H16" s="4">
        <v>2.1000000000000001E-2</v>
      </c>
      <c r="I16" s="2">
        <f t="shared" si="1"/>
        <v>0</v>
      </c>
      <c r="J16" s="2"/>
      <c r="K16" s="2">
        <f t="shared" si="2"/>
        <v>0</v>
      </c>
      <c r="L16" s="2"/>
    </row>
    <row r="17" spans="1:14">
      <c r="A17" s="2" t="s">
        <v>3</v>
      </c>
      <c r="B17" s="2"/>
      <c r="C17" s="2">
        <f>SUM(C11)</f>
        <v>500000</v>
      </c>
      <c r="D17" s="2">
        <f>SUM(I18:I20)</f>
        <v>74830</v>
      </c>
      <c r="E17" s="2"/>
      <c r="F17" s="2">
        <v>980000</v>
      </c>
      <c r="G17" s="3">
        <v>0</v>
      </c>
      <c r="H17" s="4">
        <v>0.1</v>
      </c>
      <c r="I17" s="2">
        <f t="shared" si="1"/>
        <v>0</v>
      </c>
      <c r="J17" s="2">
        <v>4000</v>
      </c>
      <c r="K17" s="2">
        <f t="shared" si="2"/>
        <v>4000</v>
      </c>
      <c r="L17" s="2">
        <f>SUM(K11:K17)</f>
        <v>621967.16150000005</v>
      </c>
    </row>
    <row r="18" spans="1:14">
      <c r="A18" s="2" t="s">
        <v>24</v>
      </c>
      <c r="B18" s="2"/>
      <c r="C18" s="2">
        <f>SUM(C11)/12</f>
        <v>41666.666666666664</v>
      </c>
      <c r="D18" s="2"/>
      <c r="E18" s="2"/>
      <c r="F18" s="2"/>
      <c r="G18" s="2">
        <f t="shared" ref="G18:G20" si="3">C18-SUM(D18:F18)</f>
        <v>41666.666666666664</v>
      </c>
      <c r="H18" s="4">
        <v>0.18182000000000001</v>
      </c>
      <c r="I18" s="2">
        <f>G18*H18/2*12</f>
        <v>45455</v>
      </c>
      <c r="J18" s="2"/>
      <c r="K18" s="2">
        <f>G18*H18*12</f>
        <v>90910</v>
      </c>
      <c r="L18" s="2"/>
    </row>
    <row r="19" spans="1:14">
      <c r="A19" s="2" t="s">
        <v>25</v>
      </c>
      <c r="B19" s="2"/>
      <c r="C19" s="2">
        <f>SUM(C11)/12</f>
        <v>41666.666666666664</v>
      </c>
      <c r="D19" s="2"/>
      <c r="E19" s="2"/>
      <c r="F19" s="2"/>
      <c r="G19" s="2">
        <f t="shared" si="3"/>
        <v>41666.666666666664</v>
      </c>
      <c r="H19" s="4">
        <v>0.11550000000000001</v>
      </c>
      <c r="I19" s="2">
        <f t="shared" ref="I19:I20" si="4">G19*H19/2*12</f>
        <v>28875</v>
      </c>
      <c r="J19" s="2"/>
      <c r="K19" s="2">
        <f t="shared" ref="K19:K20" si="5">G19*H19*12</f>
        <v>57750</v>
      </c>
      <c r="L19" s="2"/>
    </row>
    <row r="20" spans="1:14">
      <c r="A20" s="2" t="s">
        <v>26</v>
      </c>
      <c r="B20" s="2"/>
      <c r="C20" s="2">
        <f>SUM(C11)/12</f>
        <v>41666.666666666664</v>
      </c>
      <c r="D20" s="2"/>
      <c r="E20" s="2"/>
      <c r="F20" s="2"/>
      <c r="G20" s="2">
        <f t="shared" si="3"/>
        <v>41666.666666666664</v>
      </c>
      <c r="H20" s="4">
        <v>2E-3</v>
      </c>
      <c r="I20" s="2">
        <f t="shared" si="4"/>
        <v>500</v>
      </c>
      <c r="J20" s="2"/>
      <c r="K20" s="2">
        <f t="shared" si="5"/>
        <v>1000</v>
      </c>
      <c r="L20" s="2">
        <f>SUM(K18:K20)</f>
        <v>149660</v>
      </c>
    </row>
    <row r="21" spans="1:14">
      <c r="A21" s="2" t="s">
        <v>21</v>
      </c>
      <c r="B21" s="2"/>
      <c r="C21" s="2"/>
      <c r="D21" s="2"/>
      <c r="E21" s="2"/>
      <c r="F21" s="2"/>
      <c r="G21" s="2"/>
      <c r="H21" s="4"/>
      <c r="I21" s="2"/>
      <c r="J21" s="2"/>
      <c r="K21" s="2">
        <f>SUM(K11:K20)</f>
        <v>771627.16150000005</v>
      </c>
      <c r="L21" s="2">
        <f>SUM(L11:L20)</f>
        <v>771627.16150000005</v>
      </c>
      <c r="N21" s="8"/>
    </row>
  </sheetData>
  <sheetProtection algorithmName="SHA-512" hashValue="q/0QugWReVfVDQoqxbHKFozLNusCbRBJWdIwIajyqdvjlcicckLBvvikCYXfe2ouMYbcS4fC+VVauJNu4DcZJA==" saltValue="5TRi1OnaRGp/l2gc3Vjinw==" spinCount="100000" sheet="1" objects="1" scenarios="1"/>
  <phoneticPr fontId="1"/>
  <pageMargins left="0.7" right="0.7" top="0.75" bottom="0.75" header="0.3" footer="0.3"/>
  <pageSetup paperSize="9"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1"/>
  <sheetViews>
    <sheetView topLeftCell="A12" workbookViewId="0">
      <selection activeCell="C32" sqref="C32"/>
    </sheetView>
  </sheetViews>
  <sheetFormatPr defaultRowHeight="18"/>
  <cols>
    <col min="1" max="1" width="14.3984375" style="1" customWidth="1"/>
    <col min="2" max="3" width="9.8984375" style="1" customWidth="1"/>
    <col min="4" max="4" width="9.8984375" style="1" bestFit="1" customWidth="1"/>
    <col min="5" max="7" width="9.8984375" style="1" customWidth="1"/>
    <col min="8" max="8" width="8.296875" style="6" bestFit="1" customWidth="1"/>
    <col min="9" max="9" width="8.796875" style="1"/>
    <col min="10" max="10" width="11.3984375" style="1" customWidth="1"/>
    <col min="11" max="11" width="9.8984375" style="1" customWidth="1"/>
    <col min="12" max="13" width="9.8984375" style="1" bestFit="1" customWidth="1"/>
    <col min="14" max="16384" width="8.796875" style="1"/>
  </cols>
  <sheetData>
    <row r="1" spans="1:14">
      <c r="A1" s="2" t="s">
        <v>0</v>
      </c>
      <c r="B1" s="2" t="s">
        <v>27</v>
      </c>
      <c r="C1" s="2" t="s">
        <v>8</v>
      </c>
      <c r="D1" s="2" t="s">
        <v>9</v>
      </c>
      <c r="E1" s="2" t="s">
        <v>41</v>
      </c>
      <c r="F1" s="2" t="s">
        <v>14</v>
      </c>
      <c r="G1" s="2" t="s">
        <v>15</v>
      </c>
      <c r="H1" s="4" t="s">
        <v>10</v>
      </c>
      <c r="I1" s="2" t="s">
        <v>11</v>
      </c>
      <c r="J1" s="2" t="s">
        <v>13</v>
      </c>
      <c r="K1" s="2" t="s">
        <v>12</v>
      </c>
      <c r="L1" s="2"/>
    </row>
    <row r="2" spans="1:14">
      <c r="A2" s="2" t="s">
        <v>1</v>
      </c>
      <c r="B2" s="3">
        <v>4000000</v>
      </c>
      <c r="C2" s="2">
        <f>SUM(K6)</f>
        <v>474710</v>
      </c>
      <c r="D2" s="2">
        <f>SUM(K7)</f>
        <v>195120</v>
      </c>
      <c r="E2" s="2">
        <v>600000</v>
      </c>
      <c r="F2" s="2">
        <v>1030000</v>
      </c>
      <c r="G2" s="2">
        <f>B2-SUM(C2:F2)</f>
        <v>1700170</v>
      </c>
      <c r="H2" s="5">
        <v>0.05</v>
      </c>
      <c r="I2" s="2">
        <f>G2*H2</f>
        <v>85008.5</v>
      </c>
      <c r="J2" s="3">
        <v>0</v>
      </c>
      <c r="K2" s="2">
        <f t="shared" ref="K2:K7" si="0">SUM(I2:J2)</f>
        <v>85008.5</v>
      </c>
      <c r="L2" s="2"/>
      <c r="M2" s="1" t="s">
        <v>40</v>
      </c>
    </row>
    <row r="3" spans="1:14">
      <c r="A3" s="2" t="s">
        <v>2</v>
      </c>
      <c r="B3" s="2"/>
      <c r="C3" s="2"/>
      <c r="D3" s="2"/>
      <c r="E3" s="2"/>
      <c r="F3" s="2"/>
      <c r="G3" s="2">
        <f>SUM(K2)</f>
        <v>85008.5</v>
      </c>
      <c r="H3" s="4">
        <v>2.1000000000000001E-2</v>
      </c>
      <c r="I3" s="2">
        <f>G3*H3</f>
        <v>1785.1785000000002</v>
      </c>
      <c r="J3" s="2"/>
      <c r="K3" s="2">
        <f t="shared" si="0"/>
        <v>1785.1785000000002</v>
      </c>
      <c r="L3" s="2"/>
      <c r="M3" s="1" t="s">
        <v>38</v>
      </c>
      <c r="N3" s="1" t="s">
        <v>39</v>
      </c>
    </row>
    <row r="4" spans="1:14">
      <c r="A4" s="2" t="s">
        <v>3</v>
      </c>
      <c r="B4" s="2">
        <f>SUM(B2)</f>
        <v>4000000</v>
      </c>
      <c r="C4" s="2">
        <f>SUM(K6)</f>
        <v>474710</v>
      </c>
      <c r="D4" s="2">
        <f>SUM(K7)</f>
        <v>195120</v>
      </c>
      <c r="E4" s="2">
        <v>600000</v>
      </c>
      <c r="F4" s="2">
        <v>980000</v>
      </c>
      <c r="G4" s="2">
        <f>B4-SUM(C4:F4)</f>
        <v>1750170</v>
      </c>
      <c r="H4" s="4">
        <v>0.1</v>
      </c>
      <c r="I4" s="2">
        <f>G4*H4</f>
        <v>175017</v>
      </c>
      <c r="J4" s="2">
        <v>4000</v>
      </c>
      <c r="K4" s="2">
        <f t="shared" si="0"/>
        <v>179017</v>
      </c>
      <c r="L4" s="2"/>
      <c r="M4" s="9">
        <v>9.7000000000000003E-2</v>
      </c>
      <c r="N4" s="1">
        <v>5300</v>
      </c>
    </row>
    <row r="5" spans="1:14">
      <c r="A5" s="2" t="s">
        <v>4</v>
      </c>
      <c r="B5" s="2">
        <f>SUM(B2)</f>
        <v>4000000</v>
      </c>
      <c r="C5" s="2">
        <f>SUM(K6)</f>
        <v>474710</v>
      </c>
      <c r="D5" s="2">
        <f>SUM(K7)</f>
        <v>195120</v>
      </c>
      <c r="E5" s="2">
        <v>600000</v>
      </c>
      <c r="F5" s="2">
        <v>2900000</v>
      </c>
      <c r="G5" s="3">
        <v>0</v>
      </c>
      <c r="H5" s="4">
        <v>0.05</v>
      </c>
      <c r="I5" s="2">
        <f>G5*H5</f>
        <v>0</v>
      </c>
      <c r="J5" s="2"/>
      <c r="K5" s="2">
        <f t="shared" si="0"/>
        <v>0</v>
      </c>
      <c r="L5" s="2">
        <f>SUM(K2:K5)</f>
        <v>265810.67849999998</v>
      </c>
      <c r="M5" s="1" t="s">
        <v>42</v>
      </c>
    </row>
    <row r="6" spans="1:14">
      <c r="A6" s="2" t="s">
        <v>5</v>
      </c>
      <c r="B6" s="2">
        <f>SUM(B2)</f>
        <v>4000000</v>
      </c>
      <c r="C6" s="7"/>
      <c r="D6" s="7"/>
      <c r="E6" s="7"/>
      <c r="F6" s="2">
        <v>330000</v>
      </c>
      <c r="G6" s="2">
        <f>B6-SUM(C6:F6)</f>
        <v>3670000</v>
      </c>
      <c r="H6" s="4">
        <v>0.113</v>
      </c>
      <c r="I6" s="2">
        <f>G6*H6</f>
        <v>414710</v>
      </c>
      <c r="J6" s="2">
        <v>60000</v>
      </c>
      <c r="K6" s="2">
        <f t="shared" si="0"/>
        <v>474710</v>
      </c>
      <c r="L6" s="2"/>
      <c r="M6" s="1" t="s">
        <v>38</v>
      </c>
      <c r="N6" s="1" t="s">
        <v>39</v>
      </c>
    </row>
    <row r="7" spans="1:14">
      <c r="A7" s="2" t="s">
        <v>6</v>
      </c>
      <c r="B7" s="2"/>
      <c r="C7" s="7"/>
      <c r="D7" s="7"/>
      <c r="E7" s="7"/>
      <c r="F7" s="2"/>
      <c r="G7" s="2"/>
      <c r="H7" s="4"/>
      <c r="I7" s="2"/>
      <c r="J7" s="2">
        <f>16260*12</f>
        <v>195120</v>
      </c>
      <c r="K7" s="2">
        <f t="shared" si="0"/>
        <v>195120</v>
      </c>
      <c r="L7" s="2">
        <f>SUM(K6:K7)</f>
        <v>669830</v>
      </c>
      <c r="M7" s="9">
        <v>9.4E-2</v>
      </c>
      <c r="N7" s="1">
        <v>50000</v>
      </c>
    </row>
    <row r="8" spans="1:14">
      <c r="A8" s="2" t="s">
        <v>21</v>
      </c>
      <c r="B8" s="2"/>
      <c r="C8" s="2"/>
      <c r="D8" s="2"/>
      <c r="E8" s="2"/>
      <c r="F8" s="2"/>
      <c r="G8" s="2"/>
      <c r="H8" s="4"/>
      <c r="I8" s="2"/>
      <c r="J8" s="2"/>
      <c r="K8" s="2">
        <f>SUM(K2:K7)</f>
        <v>935640.67849999992</v>
      </c>
      <c r="L8" s="2">
        <f>SUM(L2:L7)</f>
        <v>935640.67849999992</v>
      </c>
      <c r="N8" s="8"/>
    </row>
    <row r="10" spans="1:14">
      <c r="A10" s="2" t="s">
        <v>7</v>
      </c>
      <c r="B10" s="2" t="s">
        <v>27</v>
      </c>
      <c r="C10" s="2" t="s">
        <v>23</v>
      </c>
      <c r="D10" s="2" t="s">
        <v>22</v>
      </c>
      <c r="E10" s="2"/>
      <c r="F10" s="2" t="s">
        <v>14</v>
      </c>
      <c r="G10" s="2" t="s">
        <v>15</v>
      </c>
      <c r="H10" s="4" t="s">
        <v>10</v>
      </c>
      <c r="I10" s="2" t="s">
        <v>11</v>
      </c>
      <c r="J10" s="2" t="s">
        <v>13</v>
      </c>
      <c r="K10" s="2" t="s">
        <v>12</v>
      </c>
      <c r="L10" s="2"/>
    </row>
    <row r="11" spans="1:14">
      <c r="A11" s="2" t="s">
        <v>16</v>
      </c>
      <c r="B11" s="2">
        <f>SUM(B$2)</f>
        <v>4000000</v>
      </c>
      <c r="C11" s="3">
        <v>500000</v>
      </c>
      <c r="D11" s="2">
        <f>SUM(I18:I20)</f>
        <v>74830</v>
      </c>
      <c r="E11" s="2"/>
      <c r="F11" s="2"/>
      <c r="G11" s="2">
        <f>B11-SUM(C11:F11)</f>
        <v>3425170</v>
      </c>
      <c r="H11" s="4">
        <v>0.15</v>
      </c>
      <c r="I11" s="2">
        <f t="shared" ref="I11:I17" si="1">G11*H11</f>
        <v>513775.5</v>
      </c>
      <c r="J11" s="2"/>
      <c r="K11" s="2">
        <f t="shared" ref="K11:K17" si="2">SUM(I11:J11)</f>
        <v>513775.5</v>
      </c>
      <c r="L11" s="2"/>
    </row>
    <row r="12" spans="1:14">
      <c r="A12" s="2" t="s">
        <v>17</v>
      </c>
      <c r="B12" s="2"/>
      <c r="C12" s="2"/>
      <c r="D12" s="2"/>
      <c r="E12" s="2"/>
      <c r="F12" s="2"/>
      <c r="G12" s="2">
        <f>SUM(K11)</f>
        <v>513775.5</v>
      </c>
      <c r="H12" s="4">
        <v>0.10299999999999999</v>
      </c>
      <c r="I12" s="2">
        <f t="shared" si="1"/>
        <v>52918.876499999998</v>
      </c>
      <c r="J12" s="2"/>
      <c r="K12" s="2">
        <f t="shared" si="2"/>
        <v>52918.876499999998</v>
      </c>
      <c r="L12" s="2"/>
    </row>
    <row r="13" spans="1:14">
      <c r="A13" s="2" t="s">
        <v>18</v>
      </c>
      <c r="B13" s="2"/>
      <c r="C13" s="2"/>
      <c r="D13" s="2"/>
      <c r="E13" s="2"/>
      <c r="F13" s="2"/>
      <c r="G13" s="2">
        <f>SUM(K11)</f>
        <v>513775.5</v>
      </c>
      <c r="H13" s="4">
        <v>7.0000000000000007E-2</v>
      </c>
      <c r="I13" s="2">
        <f t="shared" si="1"/>
        <v>35964.285000000003</v>
      </c>
      <c r="J13" s="2">
        <v>70000</v>
      </c>
      <c r="K13" s="2">
        <f t="shared" si="2"/>
        <v>105964.285</v>
      </c>
      <c r="L13" s="2"/>
    </row>
    <row r="14" spans="1:14">
      <c r="A14" s="2" t="s">
        <v>19</v>
      </c>
      <c r="B14" s="2">
        <f>SUM(B11)</f>
        <v>4000000</v>
      </c>
      <c r="C14" s="2">
        <f>SUM(C11)</f>
        <v>500000</v>
      </c>
      <c r="D14" s="2">
        <f>SUM(I18:I20)</f>
        <v>74830</v>
      </c>
      <c r="E14" s="2"/>
      <c r="F14" s="2"/>
      <c r="G14" s="2">
        <f>B14-SUM(C14:F14)</f>
        <v>3425170</v>
      </c>
      <c r="H14" s="4">
        <v>0.05</v>
      </c>
      <c r="I14" s="2">
        <f t="shared" si="1"/>
        <v>171258.5</v>
      </c>
      <c r="J14" s="2"/>
      <c r="K14" s="2">
        <f t="shared" si="2"/>
        <v>171258.5</v>
      </c>
      <c r="L14" s="2"/>
    </row>
    <row r="15" spans="1:14">
      <c r="A15" s="2" t="s">
        <v>20</v>
      </c>
      <c r="B15" s="2"/>
      <c r="C15" s="2">
        <f>SUM(C11)</f>
        <v>500000</v>
      </c>
      <c r="D15" s="2">
        <f>SUM(I18:I20)</f>
        <v>74830</v>
      </c>
      <c r="E15" s="2"/>
      <c r="F15" s="2">
        <v>1030000</v>
      </c>
      <c r="G15" s="3">
        <v>0</v>
      </c>
      <c r="H15" s="5">
        <v>0.05</v>
      </c>
      <c r="I15" s="2">
        <f t="shared" si="1"/>
        <v>0</v>
      </c>
      <c r="J15" s="3"/>
      <c r="K15" s="2">
        <f t="shared" si="2"/>
        <v>0</v>
      </c>
      <c r="L15" s="2"/>
    </row>
    <row r="16" spans="1:14">
      <c r="A16" s="2" t="s">
        <v>2</v>
      </c>
      <c r="B16" s="2"/>
      <c r="C16" s="2"/>
      <c r="D16" s="2"/>
      <c r="E16" s="2"/>
      <c r="F16" s="2"/>
      <c r="G16" s="2">
        <f>SUM(K15)</f>
        <v>0</v>
      </c>
      <c r="H16" s="4">
        <v>2.1000000000000001E-2</v>
      </c>
      <c r="I16" s="2">
        <f t="shared" si="1"/>
        <v>0</v>
      </c>
      <c r="J16" s="2"/>
      <c r="K16" s="2">
        <f t="shared" si="2"/>
        <v>0</v>
      </c>
      <c r="L16" s="2"/>
    </row>
    <row r="17" spans="1:14">
      <c r="A17" s="2" t="s">
        <v>3</v>
      </c>
      <c r="B17" s="2"/>
      <c r="C17" s="2">
        <f>SUM(C11)</f>
        <v>500000</v>
      </c>
      <c r="D17" s="2">
        <f>SUM(I18:I20)</f>
        <v>74830</v>
      </c>
      <c r="E17" s="2"/>
      <c r="F17" s="2">
        <v>980000</v>
      </c>
      <c r="G17" s="3">
        <v>0</v>
      </c>
      <c r="H17" s="4">
        <v>0.1</v>
      </c>
      <c r="I17" s="2">
        <f t="shared" si="1"/>
        <v>0</v>
      </c>
      <c r="J17" s="2">
        <v>4000</v>
      </c>
      <c r="K17" s="2">
        <f t="shared" si="2"/>
        <v>4000</v>
      </c>
      <c r="L17" s="2">
        <f>SUM(K11:K17)</f>
        <v>847917.16150000005</v>
      </c>
    </row>
    <row r="18" spans="1:14">
      <c r="A18" s="2" t="s">
        <v>24</v>
      </c>
      <c r="B18" s="2"/>
      <c r="C18" s="2">
        <f>SUM(C11)/12</f>
        <v>41666.666666666664</v>
      </c>
      <c r="D18" s="2"/>
      <c r="E18" s="2"/>
      <c r="F18" s="2"/>
      <c r="G18" s="2">
        <f t="shared" ref="G18:G20" si="3">C18-SUM(D18:F18)</f>
        <v>41666.666666666664</v>
      </c>
      <c r="H18" s="4">
        <v>0.18182000000000001</v>
      </c>
      <c r="I18" s="2">
        <f>G18*H18/2*12</f>
        <v>45455</v>
      </c>
      <c r="J18" s="2"/>
      <c r="K18" s="2">
        <f>G18*H18*12</f>
        <v>90910</v>
      </c>
      <c r="L18" s="2"/>
    </row>
    <row r="19" spans="1:14">
      <c r="A19" s="2" t="s">
        <v>25</v>
      </c>
      <c r="B19" s="2"/>
      <c r="C19" s="2">
        <f>SUM(C11)/12</f>
        <v>41666.666666666664</v>
      </c>
      <c r="D19" s="2"/>
      <c r="E19" s="2"/>
      <c r="F19" s="2"/>
      <c r="G19" s="2">
        <f t="shared" si="3"/>
        <v>41666.666666666664</v>
      </c>
      <c r="H19" s="4">
        <v>0.11550000000000001</v>
      </c>
      <c r="I19" s="2">
        <f t="shared" ref="I19:I20" si="4">G19*H19/2*12</f>
        <v>28875</v>
      </c>
      <c r="J19" s="2"/>
      <c r="K19" s="2">
        <f t="shared" ref="K19:K20" si="5">G19*H19*12</f>
        <v>57750</v>
      </c>
      <c r="L19" s="2"/>
    </row>
    <row r="20" spans="1:14">
      <c r="A20" s="2" t="s">
        <v>26</v>
      </c>
      <c r="B20" s="2"/>
      <c r="C20" s="2">
        <f>SUM(C11)/12</f>
        <v>41666.666666666664</v>
      </c>
      <c r="D20" s="2"/>
      <c r="E20" s="2"/>
      <c r="F20" s="2"/>
      <c r="G20" s="2">
        <f t="shared" si="3"/>
        <v>41666.666666666664</v>
      </c>
      <c r="H20" s="4">
        <v>2E-3</v>
      </c>
      <c r="I20" s="2">
        <f t="shared" si="4"/>
        <v>500</v>
      </c>
      <c r="J20" s="2"/>
      <c r="K20" s="2">
        <f t="shared" si="5"/>
        <v>1000</v>
      </c>
      <c r="L20" s="2">
        <f>SUM(K18:K20)</f>
        <v>149660</v>
      </c>
    </row>
    <row r="21" spans="1:14">
      <c r="A21" s="2" t="s">
        <v>21</v>
      </c>
      <c r="B21" s="2"/>
      <c r="C21" s="2"/>
      <c r="D21" s="2"/>
      <c r="E21" s="2"/>
      <c r="F21" s="2"/>
      <c r="G21" s="2"/>
      <c r="H21" s="4"/>
      <c r="I21" s="2"/>
      <c r="J21" s="2"/>
      <c r="K21" s="2">
        <f>SUM(K11:K20)</f>
        <v>997577.16150000005</v>
      </c>
      <c r="L21" s="2">
        <f>SUM(L11:L20)</f>
        <v>997577.16150000005</v>
      </c>
      <c r="N21" s="8"/>
    </row>
  </sheetData>
  <sheetProtection algorithmName="SHA-512" hashValue="vLdfn6HnRu+K1bTw4izVFRekoyDUeDdWXQ48xtwqmtGMDJRUc/9Ck+rkwsXeRT27//9OP4fnBl97aNAQQudjTw==" saltValue="BF5pIa2dzeKYTQDYvxrhvQ==" spinCount="100000" sheet="1" objects="1" scenarios="1"/>
  <phoneticPr fontId="1"/>
  <pageMargins left="0.7" right="0.7" top="0.75" bottom="0.75" header="0.3" footer="0.3"/>
  <pageSetup paperSize="9" orientation="portrait" horizontalDpi="0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1"/>
  <sheetViews>
    <sheetView workbookViewId="0">
      <selection activeCell="I12" sqref="I12"/>
    </sheetView>
  </sheetViews>
  <sheetFormatPr defaultRowHeight="18"/>
  <cols>
    <col min="1" max="1" width="14.3984375" style="1" bestFit="1" customWidth="1"/>
    <col min="2" max="2" width="11" style="1" bestFit="1" customWidth="1"/>
    <col min="3" max="4" width="9.8984375" style="1" bestFit="1" customWidth="1"/>
    <col min="5" max="5" width="9.8984375" style="1" customWidth="1"/>
    <col min="6" max="6" width="9.8984375" style="1" bestFit="1" customWidth="1"/>
    <col min="7" max="7" width="11" style="1" bestFit="1" customWidth="1"/>
    <col min="8" max="8" width="10.296875" style="6" bestFit="1" customWidth="1"/>
    <col min="9" max="9" width="9.8984375" style="1" bestFit="1" customWidth="1"/>
    <col min="10" max="10" width="11.3984375" style="1" bestFit="1" customWidth="1"/>
    <col min="11" max="13" width="9.8984375" style="1" bestFit="1" customWidth="1"/>
    <col min="14" max="16384" width="8.796875" style="1"/>
  </cols>
  <sheetData>
    <row r="1" spans="1:14">
      <c r="A1" s="2" t="s">
        <v>0</v>
      </c>
      <c r="B1" s="2" t="s">
        <v>27</v>
      </c>
      <c r="C1" s="2" t="s">
        <v>8</v>
      </c>
      <c r="D1" s="2" t="s">
        <v>9</v>
      </c>
      <c r="E1" s="2" t="s">
        <v>41</v>
      </c>
      <c r="F1" s="2" t="s">
        <v>14</v>
      </c>
      <c r="G1" s="2" t="s">
        <v>15</v>
      </c>
      <c r="H1" s="4" t="s">
        <v>10</v>
      </c>
      <c r="I1" s="2" t="s">
        <v>11</v>
      </c>
      <c r="J1" s="2" t="s">
        <v>13</v>
      </c>
      <c r="K1" s="2" t="s">
        <v>12</v>
      </c>
      <c r="L1" s="2"/>
    </row>
    <row r="2" spans="1:14">
      <c r="A2" s="2" t="s">
        <v>1</v>
      </c>
      <c r="B2" s="3">
        <v>5000000</v>
      </c>
      <c r="C2" s="2">
        <f>SUM(K6)</f>
        <v>587710</v>
      </c>
      <c r="D2" s="2">
        <f>SUM(K7)</f>
        <v>195120</v>
      </c>
      <c r="E2" s="2">
        <v>600000</v>
      </c>
      <c r="F2" s="2">
        <v>1030000</v>
      </c>
      <c r="G2" s="2">
        <f>B2-SUM(C2:F2)</f>
        <v>2587170</v>
      </c>
      <c r="H2" s="5">
        <v>0.1</v>
      </c>
      <c r="I2" s="2">
        <f>G2*H2</f>
        <v>258717</v>
      </c>
      <c r="J2" s="3">
        <v>-97500</v>
      </c>
      <c r="K2" s="2">
        <f t="shared" ref="K2:K7" si="0">SUM(I2:J2)</f>
        <v>161217</v>
      </c>
      <c r="L2" s="2"/>
      <c r="M2" s="1" t="s">
        <v>40</v>
      </c>
    </row>
    <row r="3" spans="1:14">
      <c r="A3" s="2" t="s">
        <v>2</v>
      </c>
      <c r="B3" s="2"/>
      <c r="C3" s="2"/>
      <c r="D3" s="2"/>
      <c r="E3" s="2"/>
      <c r="F3" s="2"/>
      <c r="G3" s="2">
        <f>SUM(K2)</f>
        <v>161217</v>
      </c>
      <c r="H3" s="4">
        <v>2.1000000000000001E-2</v>
      </c>
      <c r="I3" s="2">
        <f>G3*H3</f>
        <v>3385.5570000000002</v>
      </c>
      <c r="J3" s="2"/>
      <c r="K3" s="2">
        <f t="shared" si="0"/>
        <v>3385.5570000000002</v>
      </c>
      <c r="L3" s="2"/>
      <c r="M3" s="1" t="s">
        <v>38</v>
      </c>
      <c r="N3" s="1" t="s">
        <v>39</v>
      </c>
    </row>
    <row r="4" spans="1:14">
      <c r="A4" s="2" t="s">
        <v>3</v>
      </c>
      <c r="B4" s="2">
        <f>SUM(B2)</f>
        <v>5000000</v>
      </c>
      <c r="C4" s="2">
        <f>SUM(K6)</f>
        <v>587710</v>
      </c>
      <c r="D4" s="2">
        <f>SUM(K7)</f>
        <v>195120</v>
      </c>
      <c r="E4" s="2">
        <v>600000</v>
      </c>
      <c r="F4" s="2">
        <v>980000</v>
      </c>
      <c r="G4" s="2">
        <f>B4-SUM(C4:F4)</f>
        <v>2637170</v>
      </c>
      <c r="H4" s="4">
        <v>0.1</v>
      </c>
      <c r="I4" s="2">
        <f>G4*H4</f>
        <v>263717</v>
      </c>
      <c r="J4" s="2">
        <v>4000</v>
      </c>
      <c r="K4" s="2">
        <f t="shared" si="0"/>
        <v>267717</v>
      </c>
      <c r="L4" s="2"/>
      <c r="M4" s="9">
        <v>9.7000000000000003E-2</v>
      </c>
      <c r="N4" s="1">
        <v>5300</v>
      </c>
    </row>
    <row r="5" spans="1:14">
      <c r="A5" s="2" t="s">
        <v>4</v>
      </c>
      <c r="B5" s="2">
        <f>SUM(B2)</f>
        <v>5000000</v>
      </c>
      <c r="C5" s="2">
        <f>SUM(K6)</f>
        <v>587710</v>
      </c>
      <c r="D5" s="2">
        <f>SUM(K7)</f>
        <v>195120</v>
      </c>
      <c r="E5" s="2">
        <v>600000</v>
      </c>
      <c r="F5" s="2">
        <v>2900000</v>
      </c>
      <c r="G5" s="2">
        <f>B5-SUM(C5:F5)</f>
        <v>717170</v>
      </c>
      <c r="H5" s="4">
        <v>0.05</v>
      </c>
      <c r="I5" s="2">
        <f>G5*H5</f>
        <v>35858.5</v>
      </c>
      <c r="J5" s="2"/>
      <c r="K5" s="2">
        <f t="shared" si="0"/>
        <v>35858.5</v>
      </c>
      <c r="L5" s="2">
        <f>SUM(K2:K5)</f>
        <v>468178.05700000003</v>
      </c>
      <c r="M5" s="1" t="s">
        <v>42</v>
      </c>
    </row>
    <row r="6" spans="1:14">
      <c r="A6" s="2" t="s">
        <v>5</v>
      </c>
      <c r="B6" s="2">
        <f>SUM(B2)</f>
        <v>5000000</v>
      </c>
      <c r="C6" s="7"/>
      <c r="D6" s="7"/>
      <c r="E6" s="7"/>
      <c r="F6" s="2">
        <v>330000</v>
      </c>
      <c r="G6" s="2">
        <f>B6-SUM(C6:F6)</f>
        <v>4670000</v>
      </c>
      <c r="H6" s="4">
        <v>0.113</v>
      </c>
      <c r="I6" s="2">
        <f>G6*H6</f>
        <v>527710</v>
      </c>
      <c r="J6" s="2">
        <v>60000</v>
      </c>
      <c r="K6" s="2">
        <f t="shared" si="0"/>
        <v>587710</v>
      </c>
      <c r="L6" s="2"/>
      <c r="M6" s="1" t="s">
        <v>38</v>
      </c>
      <c r="N6" s="1" t="s">
        <v>39</v>
      </c>
    </row>
    <row r="7" spans="1:14">
      <c r="A7" s="2" t="s">
        <v>6</v>
      </c>
      <c r="B7" s="2"/>
      <c r="C7" s="7"/>
      <c r="D7" s="7"/>
      <c r="E7" s="7"/>
      <c r="F7" s="2"/>
      <c r="G7" s="2"/>
      <c r="H7" s="4"/>
      <c r="I7" s="2"/>
      <c r="J7" s="2">
        <f>16260*12</f>
        <v>195120</v>
      </c>
      <c r="K7" s="2">
        <f t="shared" si="0"/>
        <v>195120</v>
      </c>
      <c r="L7" s="2">
        <f>SUM(K6:K7)</f>
        <v>782830</v>
      </c>
      <c r="M7" s="9">
        <v>9.4E-2</v>
      </c>
      <c r="N7" s="1">
        <v>50000</v>
      </c>
    </row>
    <row r="8" spans="1:14">
      <c r="A8" s="2" t="s">
        <v>21</v>
      </c>
      <c r="B8" s="2"/>
      <c r="C8" s="2"/>
      <c r="D8" s="2"/>
      <c r="E8" s="2"/>
      <c r="F8" s="2"/>
      <c r="G8" s="2"/>
      <c r="H8" s="4"/>
      <c r="I8" s="2"/>
      <c r="J8" s="2"/>
      <c r="K8" s="2">
        <f>SUM(K2:K7)</f>
        <v>1251008.057</v>
      </c>
      <c r="L8" s="2">
        <f>SUM(L2:L7)</f>
        <v>1251008.057</v>
      </c>
      <c r="N8" s="8"/>
    </row>
    <row r="10" spans="1:14">
      <c r="A10" s="2" t="s">
        <v>7</v>
      </c>
      <c r="B10" s="2" t="s">
        <v>27</v>
      </c>
      <c r="C10" s="2" t="s">
        <v>23</v>
      </c>
      <c r="D10" s="2" t="s">
        <v>22</v>
      </c>
      <c r="E10" s="2"/>
      <c r="F10" s="2" t="s">
        <v>14</v>
      </c>
      <c r="G10" s="2" t="s">
        <v>15</v>
      </c>
      <c r="H10" s="4" t="s">
        <v>10</v>
      </c>
      <c r="I10" s="2" t="s">
        <v>11</v>
      </c>
      <c r="J10" s="2" t="s">
        <v>13</v>
      </c>
      <c r="K10" s="2" t="s">
        <v>12</v>
      </c>
      <c r="L10" s="2"/>
    </row>
    <row r="11" spans="1:14">
      <c r="A11" s="2" t="s">
        <v>16</v>
      </c>
      <c r="B11" s="2">
        <f>SUM(B$2)</f>
        <v>5000000</v>
      </c>
      <c r="C11" s="3">
        <v>500000</v>
      </c>
      <c r="D11" s="2">
        <f>SUM(I18:I20)</f>
        <v>74830</v>
      </c>
      <c r="E11" s="2"/>
      <c r="F11" s="2"/>
      <c r="G11" s="2">
        <f>B11-SUM(C11:F11)</f>
        <v>4425170</v>
      </c>
      <c r="H11" s="4">
        <v>0.15</v>
      </c>
      <c r="I11" s="2">
        <f t="shared" ref="I11:I17" si="1">G11*H11</f>
        <v>663775.5</v>
      </c>
      <c r="J11" s="2"/>
      <c r="K11" s="2">
        <f t="shared" ref="K11:K17" si="2">SUM(I11:J11)</f>
        <v>663775.5</v>
      </c>
      <c r="L11" s="2"/>
    </row>
    <row r="12" spans="1:14">
      <c r="A12" s="2" t="s">
        <v>17</v>
      </c>
      <c r="B12" s="2"/>
      <c r="C12" s="2"/>
      <c r="D12" s="2"/>
      <c r="E12" s="2"/>
      <c r="F12" s="2"/>
      <c r="G12" s="2">
        <f>SUM(K11)</f>
        <v>663775.5</v>
      </c>
      <c r="H12" s="4">
        <v>0.10299999999999999</v>
      </c>
      <c r="I12" s="2">
        <f t="shared" si="1"/>
        <v>68368.876499999998</v>
      </c>
      <c r="J12" s="2"/>
      <c r="K12" s="2">
        <f t="shared" si="2"/>
        <v>68368.876499999998</v>
      </c>
      <c r="L12" s="2"/>
    </row>
    <row r="13" spans="1:14">
      <c r="A13" s="2" t="s">
        <v>18</v>
      </c>
      <c r="B13" s="2"/>
      <c r="C13" s="2"/>
      <c r="D13" s="2"/>
      <c r="E13" s="2"/>
      <c r="F13" s="2"/>
      <c r="G13" s="2">
        <f>SUM(K11)</f>
        <v>663775.5</v>
      </c>
      <c r="H13" s="4">
        <v>7.0000000000000007E-2</v>
      </c>
      <c r="I13" s="2">
        <f t="shared" si="1"/>
        <v>46464.285000000003</v>
      </c>
      <c r="J13" s="2">
        <v>70000</v>
      </c>
      <c r="K13" s="2">
        <f t="shared" si="2"/>
        <v>116464.285</v>
      </c>
      <c r="L13" s="2"/>
    </row>
    <row r="14" spans="1:14">
      <c r="A14" s="2" t="s">
        <v>19</v>
      </c>
      <c r="B14" s="2">
        <f>SUM(B11)</f>
        <v>5000000</v>
      </c>
      <c r="C14" s="2">
        <f>SUM(C11)</f>
        <v>500000</v>
      </c>
      <c r="D14" s="2">
        <f>SUM(I18:I20)</f>
        <v>74830</v>
      </c>
      <c r="E14" s="2"/>
      <c r="F14" s="2"/>
      <c r="G14" s="2">
        <f>B14-SUM(C14:F14)</f>
        <v>4425170</v>
      </c>
      <c r="H14" s="4">
        <v>0.05</v>
      </c>
      <c r="I14" s="2">
        <f t="shared" si="1"/>
        <v>221258.5</v>
      </c>
      <c r="J14" s="2"/>
      <c r="K14" s="2">
        <f t="shared" si="2"/>
        <v>221258.5</v>
      </c>
      <c r="L14" s="2"/>
    </row>
    <row r="15" spans="1:14">
      <c r="A15" s="2" t="s">
        <v>20</v>
      </c>
      <c r="B15" s="2"/>
      <c r="C15" s="2">
        <f>SUM(C11)</f>
        <v>500000</v>
      </c>
      <c r="D15" s="2">
        <f>SUM(I18:I20)</f>
        <v>74830</v>
      </c>
      <c r="E15" s="2"/>
      <c r="F15" s="2">
        <v>1030000</v>
      </c>
      <c r="G15" s="3">
        <v>0</v>
      </c>
      <c r="H15" s="5">
        <v>0.05</v>
      </c>
      <c r="I15" s="2">
        <f t="shared" si="1"/>
        <v>0</v>
      </c>
      <c r="J15" s="3"/>
      <c r="K15" s="2">
        <f t="shared" si="2"/>
        <v>0</v>
      </c>
      <c r="L15" s="2"/>
    </row>
    <row r="16" spans="1:14">
      <c r="A16" s="2" t="s">
        <v>2</v>
      </c>
      <c r="B16" s="2"/>
      <c r="C16" s="2"/>
      <c r="D16" s="2"/>
      <c r="E16" s="2"/>
      <c r="F16" s="2"/>
      <c r="G16" s="2">
        <f>SUM(K15)</f>
        <v>0</v>
      </c>
      <c r="H16" s="4">
        <v>2.1000000000000001E-2</v>
      </c>
      <c r="I16" s="2">
        <f t="shared" si="1"/>
        <v>0</v>
      </c>
      <c r="J16" s="2"/>
      <c r="K16" s="2">
        <f t="shared" si="2"/>
        <v>0</v>
      </c>
      <c r="L16" s="2"/>
    </row>
    <row r="17" spans="1:14">
      <c r="A17" s="2" t="s">
        <v>3</v>
      </c>
      <c r="B17" s="2"/>
      <c r="C17" s="2">
        <f>SUM(C11)</f>
        <v>500000</v>
      </c>
      <c r="D17" s="2">
        <f>SUM(I18:I20)</f>
        <v>74830</v>
      </c>
      <c r="E17" s="2"/>
      <c r="F17" s="2">
        <v>980000</v>
      </c>
      <c r="G17" s="3">
        <v>0</v>
      </c>
      <c r="H17" s="4">
        <v>0.1</v>
      </c>
      <c r="I17" s="2">
        <f t="shared" si="1"/>
        <v>0</v>
      </c>
      <c r="J17" s="2">
        <v>4000</v>
      </c>
      <c r="K17" s="2">
        <f t="shared" si="2"/>
        <v>4000</v>
      </c>
      <c r="L17" s="2">
        <f>SUM(K11:K17)</f>
        <v>1073867.1614999999</v>
      </c>
    </row>
    <row r="18" spans="1:14">
      <c r="A18" s="2" t="s">
        <v>24</v>
      </c>
      <c r="B18" s="2"/>
      <c r="C18" s="2">
        <f>SUM(C11)/12</f>
        <v>41666.666666666664</v>
      </c>
      <c r="D18" s="2"/>
      <c r="E18" s="2"/>
      <c r="F18" s="2"/>
      <c r="G18" s="2">
        <f t="shared" ref="G18:G20" si="3">C18-SUM(D18:F18)</f>
        <v>41666.666666666664</v>
      </c>
      <c r="H18" s="4">
        <v>0.18182000000000001</v>
      </c>
      <c r="I18" s="2">
        <f>G18*H18/2*12</f>
        <v>45455</v>
      </c>
      <c r="J18" s="2"/>
      <c r="K18" s="2">
        <f>G18*H18*12</f>
        <v>90910</v>
      </c>
      <c r="L18" s="2"/>
    </row>
    <row r="19" spans="1:14">
      <c r="A19" s="2" t="s">
        <v>25</v>
      </c>
      <c r="B19" s="2"/>
      <c r="C19" s="2">
        <f>SUM(C11)/12</f>
        <v>41666.666666666664</v>
      </c>
      <c r="D19" s="2"/>
      <c r="E19" s="2"/>
      <c r="F19" s="2"/>
      <c r="G19" s="2">
        <f t="shared" si="3"/>
        <v>41666.666666666664</v>
      </c>
      <c r="H19" s="4">
        <v>0.11550000000000001</v>
      </c>
      <c r="I19" s="2">
        <f t="shared" ref="I19:I20" si="4">G19*H19/2*12</f>
        <v>28875</v>
      </c>
      <c r="J19" s="2"/>
      <c r="K19" s="2">
        <f t="shared" ref="K19:K20" si="5">G19*H19*12</f>
        <v>57750</v>
      </c>
      <c r="L19" s="2"/>
    </row>
    <row r="20" spans="1:14">
      <c r="A20" s="2" t="s">
        <v>26</v>
      </c>
      <c r="B20" s="2"/>
      <c r="C20" s="2">
        <f>SUM(C11)/12</f>
        <v>41666.666666666664</v>
      </c>
      <c r="D20" s="2"/>
      <c r="E20" s="2"/>
      <c r="F20" s="2"/>
      <c r="G20" s="2">
        <f t="shared" si="3"/>
        <v>41666.666666666664</v>
      </c>
      <c r="H20" s="4">
        <v>2E-3</v>
      </c>
      <c r="I20" s="2">
        <f t="shared" si="4"/>
        <v>500</v>
      </c>
      <c r="J20" s="2"/>
      <c r="K20" s="2">
        <f t="shared" si="5"/>
        <v>1000</v>
      </c>
      <c r="L20" s="2">
        <f>SUM(K18:K20)</f>
        <v>149660</v>
      </c>
    </row>
    <row r="21" spans="1:14">
      <c r="A21" s="2" t="s">
        <v>21</v>
      </c>
      <c r="B21" s="2"/>
      <c r="C21" s="2"/>
      <c r="D21" s="2"/>
      <c r="E21" s="2"/>
      <c r="F21" s="2"/>
      <c r="G21" s="2"/>
      <c r="H21" s="4"/>
      <c r="I21" s="2"/>
      <c r="J21" s="2"/>
      <c r="K21" s="2">
        <f>SUM(K11:K20)</f>
        <v>1223527.1614999999</v>
      </c>
      <c r="L21" s="2">
        <f>SUM(L11:L20)</f>
        <v>1223527.1614999999</v>
      </c>
      <c r="N21" s="8"/>
    </row>
  </sheetData>
  <sheetProtection algorithmName="SHA-512" hashValue="RXcKlKMpxzyjP5HLlSnIPzv8MGSiTW+aMiH05f5bf/y6OwHaessz1I/05SdiCB8RdJE5n2cVuk2sz3ZXE7JpYQ==" saltValue="qokhI+kiQhpHFMRaDfx6Kg==" spinCount="100000" sheet="1" objects="1" scenarios="1"/>
  <phoneticPr fontId="1"/>
  <pageMargins left="0.7" right="0.7" top="0.75" bottom="0.75" header="0.3" footer="0.3"/>
  <pageSetup paperSize="9" orientation="portrait" horizontalDpi="0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3"/>
  <sheetViews>
    <sheetView workbookViewId="0">
      <selection activeCell="C35" sqref="C35"/>
    </sheetView>
  </sheetViews>
  <sheetFormatPr defaultRowHeight="18"/>
  <cols>
    <col min="1" max="1" width="14.3984375" style="1" customWidth="1"/>
    <col min="2" max="2" width="11" style="1" bestFit="1" customWidth="1"/>
    <col min="3" max="3" width="9.8984375" style="1" customWidth="1"/>
    <col min="4" max="4" width="9.8984375" style="1" bestFit="1" customWidth="1"/>
    <col min="5" max="6" width="9.8984375" style="1" customWidth="1"/>
    <col min="7" max="7" width="11" style="1" bestFit="1" customWidth="1"/>
    <col min="8" max="8" width="10.296875" style="6" customWidth="1"/>
    <col min="9" max="9" width="9.8984375" style="1" bestFit="1" customWidth="1"/>
    <col min="10" max="10" width="11.3984375" style="1" customWidth="1"/>
    <col min="11" max="11" width="9.8984375" style="1" customWidth="1"/>
    <col min="12" max="13" width="9.8984375" style="1" bestFit="1" customWidth="1"/>
    <col min="14" max="16384" width="8.796875" style="1"/>
  </cols>
  <sheetData>
    <row r="1" spans="1:14">
      <c r="A1" s="2" t="s">
        <v>0</v>
      </c>
      <c r="B1" s="2" t="s">
        <v>27</v>
      </c>
      <c r="C1" s="2" t="s">
        <v>8</v>
      </c>
      <c r="D1" s="2" t="s">
        <v>9</v>
      </c>
      <c r="E1" s="2" t="s">
        <v>41</v>
      </c>
      <c r="F1" s="2" t="s">
        <v>14</v>
      </c>
      <c r="G1" s="2" t="s">
        <v>15</v>
      </c>
      <c r="H1" s="4" t="s">
        <v>10</v>
      </c>
      <c r="I1" s="2" t="s">
        <v>11</v>
      </c>
      <c r="J1" s="2" t="s">
        <v>13</v>
      </c>
      <c r="K1" s="2" t="s">
        <v>12</v>
      </c>
      <c r="L1" s="2"/>
    </row>
    <row r="2" spans="1:14">
      <c r="A2" s="2" t="s">
        <v>1</v>
      </c>
      <c r="B2" s="3">
        <v>6000000</v>
      </c>
      <c r="C2" s="2">
        <f>SUM(K6)</f>
        <v>700710</v>
      </c>
      <c r="D2" s="2">
        <f>SUM(K7)</f>
        <v>195120</v>
      </c>
      <c r="E2" s="2">
        <v>600000</v>
      </c>
      <c r="F2" s="2">
        <v>1030000</v>
      </c>
      <c r="G2" s="2">
        <f>B2-SUM(C2:F2)</f>
        <v>3474170</v>
      </c>
      <c r="H2" s="5">
        <v>0.2</v>
      </c>
      <c r="I2" s="2">
        <f>G2*H2</f>
        <v>694834</v>
      </c>
      <c r="J2" s="3">
        <v>-427500</v>
      </c>
      <c r="K2" s="2">
        <f t="shared" ref="K2:K7" si="0">SUM(I2:J2)</f>
        <v>267334</v>
      </c>
      <c r="L2" s="2"/>
      <c r="M2" s="1" t="s">
        <v>40</v>
      </c>
    </row>
    <row r="3" spans="1:14">
      <c r="A3" s="2" t="s">
        <v>2</v>
      </c>
      <c r="B3" s="2"/>
      <c r="C3" s="2"/>
      <c r="D3" s="2"/>
      <c r="E3" s="2"/>
      <c r="F3" s="2"/>
      <c r="G3" s="2">
        <f>SUM(K2)</f>
        <v>267334</v>
      </c>
      <c r="H3" s="4">
        <v>2.1000000000000001E-2</v>
      </c>
      <c r="I3" s="2">
        <f>G3*H3</f>
        <v>5614.0140000000001</v>
      </c>
      <c r="J3" s="2"/>
      <c r="K3" s="2">
        <f t="shared" si="0"/>
        <v>5614.0140000000001</v>
      </c>
      <c r="L3" s="2"/>
      <c r="M3" s="1" t="s">
        <v>38</v>
      </c>
      <c r="N3" s="1" t="s">
        <v>39</v>
      </c>
    </row>
    <row r="4" spans="1:14">
      <c r="A4" s="2" t="s">
        <v>3</v>
      </c>
      <c r="B4" s="2">
        <f>SUM(B2)</f>
        <v>6000000</v>
      </c>
      <c r="C4" s="2">
        <f>SUM(K6)</f>
        <v>700710</v>
      </c>
      <c r="D4" s="2">
        <f>SUM(K7)</f>
        <v>195120</v>
      </c>
      <c r="E4" s="2">
        <v>600000</v>
      </c>
      <c r="F4" s="2">
        <v>980000</v>
      </c>
      <c r="G4" s="2">
        <f>B4-SUM(C4:F4)</f>
        <v>3524170</v>
      </c>
      <c r="H4" s="4">
        <v>0.1</v>
      </c>
      <c r="I4" s="2">
        <f>G4*H4</f>
        <v>352417</v>
      </c>
      <c r="J4" s="2">
        <v>4000</v>
      </c>
      <c r="K4" s="2">
        <f t="shared" si="0"/>
        <v>356417</v>
      </c>
      <c r="L4" s="2"/>
      <c r="M4" s="9">
        <v>9.7000000000000003E-2</v>
      </c>
      <c r="N4" s="1">
        <v>5300</v>
      </c>
    </row>
    <row r="5" spans="1:14">
      <c r="A5" s="2" t="s">
        <v>4</v>
      </c>
      <c r="B5" s="2">
        <f>SUM(B2)</f>
        <v>6000000</v>
      </c>
      <c r="C5" s="2">
        <f>SUM(K6)</f>
        <v>700710</v>
      </c>
      <c r="D5" s="2">
        <f>SUM(K7)</f>
        <v>195120</v>
      </c>
      <c r="E5" s="2">
        <v>600000</v>
      </c>
      <c r="F5" s="2">
        <v>2900000</v>
      </c>
      <c r="G5" s="2">
        <f>B5-SUM(C5:F5)</f>
        <v>1604170</v>
      </c>
      <c r="H5" s="4">
        <v>0.05</v>
      </c>
      <c r="I5" s="2">
        <f>G5*H5</f>
        <v>80208.5</v>
      </c>
      <c r="J5" s="2"/>
      <c r="K5" s="2">
        <f t="shared" si="0"/>
        <v>80208.5</v>
      </c>
      <c r="L5" s="2">
        <f>SUM(K2:K5)</f>
        <v>709573.51399999997</v>
      </c>
      <c r="M5" s="1" t="s">
        <v>42</v>
      </c>
    </row>
    <row r="6" spans="1:14">
      <c r="A6" s="2" t="s">
        <v>5</v>
      </c>
      <c r="B6" s="2">
        <f>SUM(B2)</f>
        <v>6000000</v>
      </c>
      <c r="C6" s="7"/>
      <c r="D6" s="7"/>
      <c r="E6" s="7"/>
      <c r="F6" s="2">
        <v>330000</v>
      </c>
      <c r="G6" s="2">
        <f>B6-SUM(C6:F6)</f>
        <v>5670000</v>
      </c>
      <c r="H6" s="4">
        <v>0.113</v>
      </c>
      <c r="I6" s="2">
        <f>G6*H6</f>
        <v>640710</v>
      </c>
      <c r="J6" s="2">
        <v>60000</v>
      </c>
      <c r="K6" s="2">
        <f t="shared" si="0"/>
        <v>700710</v>
      </c>
      <c r="L6" s="2"/>
      <c r="M6" s="1" t="s">
        <v>38</v>
      </c>
      <c r="N6" s="1" t="s">
        <v>39</v>
      </c>
    </row>
    <row r="7" spans="1:14">
      <c r="A7" s="2" t="s">
        <v>6</v>
      </c>
      <c r="B7" s="2"/>
      <c r="C7" s="7"/>
      <c r="D7" s="7"/>
      <c r="E7" s="7"/>
      <c r="F7" s="2"/>
      <c r="G7" s="2"/>
      <c r="H7" s="4"/>
      <c r="I7" s="2"/>
      <c r="J7" s="2">
        <f>16260*12</f>
        <v>195120</v>
      </c>
      <c r="K7" s="2">
        <f t="shared" si="0"/>
        <v>195120</v>
      </c>
      <c r="L7" s="2">
        <f>SUM(K6:K7)</f>
        <v>895830</v>
      </c>
      <c r="M7" s="9">
        <v>9.4E-2</v>
      </c>
      <c r="N7" s="1">
        <v>50000</v>
      </c>
    </row>
    <row r="8" spans="1:14">
      <c r="A8" s="2" t="s">
        <v>21</v>
      </c>
      <c r="B8" s="2"/>
      <c r="C8" s="2"/>
      <c r="D8" s="2"/>
      <c r="E8" s="2"/>
      <c r="F8" s="2"/>
      <c r="G8" s="2"/>
      <c r="H8" s="4"/>
      <c r="I8" s="2"/>
      <c r="J8" s="2"/>
      <c r="K8" s="2">
        <f>SUM(K2:K7)</f>
        <v>1605403.514</v>
      </c>
      <c r="L8" s="2">
        <f>SUM(L2:L7)</f>
        <v>1605403.514</v>
      </c>
      <c r="N8" s="8"/>
    </row>
    <row r="10" spans="1:14">
      <c r="A10" s="2" t="s">
        <v>7</v>
      </c>
      <c r="B10" s="2" t="s">
        <v>27</v>
      </c>
      <c r="C10" s="2" t="s">
        <v>23</v>
      </c>
      <c r="D10" s="2" t="s">
        <v>22</v>
      </c>
      <c r="E10" s="2"/>
      <c r="F10" s="2" t="s">
        <v>14</v>
      </c>
      <c r="G10" s="2" t="s">
        <v>15</v>
      </c>
      <c r="H10" s="4" t="s">
        <v>10</v>
      </c>
      <c r="I10" s="2" t="s">
        <v>11</v>
      </c>
      <c r="J10" s="2" t="s">
        <v>13</v>
      </c>
      <c r="K10" s="2" t="s">
        <v>12</v>
      </c>
      <c r="L10" s="2"/>
    </row>
    <row r="11" spans="1:14">
      <c r="A11" s="2" t="s">
        <v>16</v>
      </c>
      <c r="B11" s="2">
        <f>SUM(B$2)</f>
        <v>6000000</v>
      </c>
      <c r="C11" s="3">
        <v>500000</v>
      </c>
      <c r="D11" s="2">
        <f>SUM(I19:I21)</f>
        <v>74830</v>
      </c>
      <c r="E11" s="2"/>
      <c r="F11" s="2"/>
      <c r="G11" s="2">
        <f>B11-SUM(C11:F11)</f>
        <v>5425170</v>
      </c>
      <c r="H11" s="4">
        <v>0.15</v>
      </c>
      <c r="I11" s="2">
        <f t="shared" ref="I11:I18" si="1">G11*H11</f>
        <v>813775.5</v>
      </c>
      <c r="J11" s="2"/>
      <c r="K11" s="2">
        <f t="shared" ref="K11:K18" si="2">SUM(I11:J11)</f>
        <v>813775.5</v>
      </c>
      <c r="L11" s="2"/>
    </row>
    <row r="12" spans="1:14">
      <c r="A12" s="2" t="s">
        <v>17</v>
      </c>
      <c r="B12" s="2"/>
      <c r="C12" s="2"/>
      <c r="D12" s="2"/>
      <c r="E12" s="2"/>
      <c r="F12" s="2"/>
      <c r="G12" s="2">
        <f>SUM(K11)</f>
        <v>813775.5</v>
      </c>
      <c r="H12" s="4">
        <v>0.10299999999999999</v>
      </c>
      <c r="I12" s="2">
        <f t="shared" si="1"/>
        <v>83818.876499999998</v>
      </c>
      <c r="J12" s="2"/>
      <c r="K12" s="2">
        <f t="shared" si="2"/>
        <v>83818.876499999998</v>
      </c>
      <c r="L12" s="2"/>
    </row>
    <row r="13" spans="1:14">
      <c r="A13" s="2" t="s">
        <v>18</v>
      </c>
      <c r="B13" s="2"/>
      <c r="C13" s="2"/>
      <c r="D13" s="2"/>
      <c r="E13" s="2"/>
      <c r="F13" s="2"/>
      <c r="G13" s="2">
        <f>SUM(K11)</f>
        <v>813775.5</v>
      </c>
      <c r="H13" s="4">
        <v>7.0000000000000007E-2</v>
      </c>
      <c r="I13" s="2">
        <f t="shared" si="1"/>
        <v>56964.285000000003</v>
      </c>
      <c r="J13" s="2">
        <v>70000</v>
      </c>
      <c r="K13" s="2">
        <f t="shared" si="2"/>
        <v>126964.285</v>
      </c>
      <c r="L13" s="2"/>
    </row>
    <row r="14" spans="1:14">
      <c r="A14" s="2" t="s">
        <v>19</v>
      </c>
      <c r="B14" s="2">
        <f>SUM(B11)</f>
        <v>6000000</v>
      </c>
      <c r="C14" s="2">
        <f>SUM(C11)</f>
        <v>500000</v>
      </c>
      <c r="D14" s="2">
        <f>SUM(I19:I21)</f>
        <v>74830</v>
      </c>
      <c r="E14" s="2"/>
      <c r="F14" s="2"/>
      <c r="G14" s="2">
        <v>4000000</v>
      </c>
      <c r="H14" s="4">
        <v>0.05</v>
      </c>
      <c r="I14" s="2">
        <f t="shared" si="1"/>
        <v>200000</v>
      </c>
      <c r="J14" s="2"/>
      <c r="K14" s="2">
        <f t="shared" si="2"/>
        <v>200000</v>
      </c>
      <c r="L14" s="2"/>
    </row>
    <row r="15" spans="1:14">
      <c r="A15" s="2" t="s">
        <v>36</v>
      </c>
      <c r="B15" s="2"/>
      <c r="C15" s="2"/>
      <c r="D15" s="2"/>
      <c r="E15" s="2"/>
      <c r="F15" s="2"/>
      <c r="G15" s="2">
        <f>B14-SUM(C14:F14)-4000000</f>
        <v>1425170</v>
      </c>
      <c r="H15" s="4">
        <v>7.2999999999999995E-2</v>
      </c>
      <c r="I15" s="2">
        <f t="shared" ref="I15" si="3">G15*H15</f>
        <v>104037.40999999999</v>
      </c>
      <c r="J15" s="2"/>
      <c r="K15" s="2">
        <f t="shared" ref="K15" si="4">SUM(I15:J15)</f>
        <v>104037.40999999999</v>
      </c>
      <c r="L15" s="2"/>
    </row>
    <row r="16" spans="1:14">
      <c r="A16" s="2" t="s">
        <v>20</v>
      </c>
      <c r="B16" s="2"/>
      <c r="C16" s="2">
        <f>SUM(C11)</f>
        <v>500000</v>
      </c>
      <c r="D16" s="2">
        <f>SUM(I19:I21)</f>
        <v>74830</v>
      </c>
      <c r="E16" s="2"/>
      <c r="F16" s="2">
        <v>1030000</v>
      </c>
      <c r="G16" s="3">
        <v>0</v>
      </c>
      <c r="H16" s="5">
        <v>0.05</v>
      </c>
      <c r="I16" s="2">
        <f t="shared" si="1"/>
        <v>0</v>
      </c>
      <c r="J16" s="3"/>
      <c r="K16" s="2">
        <f t="shared" si="2"/>
        <v>0</v>
      </c>
      <c r="L16" s="2"/>
    </row>
    <row r="17" spans="1:14">
      <c r="A17" s="2" t="s">
        <v>2</v>
      </c>
      <c r="B17" s="2"/>
      <c r="C17" s="2"/>
      <c r="D17" s="2"/>
      <c r="E17" s="2"/>
      <c r="F17" s="2"/>
      <c r="G17" s="2">
        <f>SUM(K16)</f>
        <v>0</v>
      </c>
      <c r="H17" s="4">
        <v>2.1000000000000001E-2</v>
      </c>
      <c r="I17" s="2">
        <f t="shared" si="1"/>
        <v>0</v>
      </c>
      <c r="J17" s="2"/>
      <c r="K17" s="2">
        <f t="shared" si="2"/>
        <v>0</v>
      </c>
      <c r="L17" s="2"/>
    </row>
    <row r="18" spans="1:14">
      <c r="A18" s="2" t="s">
        <v>3</v>
      </c>
      <c r="B18" s="2"/>
      <c r="C18" s="2">
        <f>SUM(C11)</f>
        <v>500000</v>
      </c>
      <c r="D18" s="2">
        <f>SUM(I19:I21)</f>
        <v>74830</v>
      </c>
      <c r="E18" s="2"/>
      <c r="F18" s="2">
        <v>980000</v>
      </c>
      <c r="G18" s="3">
        <v>0</v>
      </c>
      <c r="H18" s="4">
        <v>0.1</v>
      </c>
      <c r="I18" s="2">
        <f t="shared" si="1"/>
        <v>0</v>
      </c>
      <c r="J18" s="2">
        <v>4000</v>
      </c>
      <c r="K18" s="2">
        <f t="shared" si="2"/>
        <v>4000</v>
      </c>
      <c r="L18" s="2">
        <f>SUM(K11:K18)</f>
        <v>1332596.0714999998</v>
      </c>
    </row>
    <row r="19" spans="1:14">
      <c r="A19" s="2" t="s">
        <v>24</v>
      </c>
      <c r="B19" s="2"/>
      <c r="C19" s="2">
        <f>SUM(C11)/12</f>
        <v>41666.666666666664</v>
      </c>
      <c r="D19" s="2"/>
      <c r="E19" s="2"/>
      <c r="F19" s="2"/>
      <c r="G19" s="2">
        <f t="shared" ref="G19:G21" si="5">C19-SUM(D19:F19)</f>
        <v>41666.666666666664</v>
      </c>
      <c r="H19" s="4">
        <v>0.18182000000000001</v>
      </c>
      <c r="I19" s="2">
        <f>G19*H19/2*12</f>
        <v>45455</v>
      </c>
      <c r="J19" s="2"/>
      <c r="K19" s="2">
        <f>G19*H19*12</f>
        <v>90910</v>
      </c>
      <c r="L19" s="2"/>
    </row>
    <row r="20" spans="1:14">
      <c r="A20" s="2" t="s">
        <v>25</v>
      </c>
      <c r="B20" s="2"/>
      <c r="C20" s="2">
        <f>SUM(C11)/12</f>
        <v>41666.666666666664</v>
      </c>
      <c r="D20" s="2"/>
      <c r="E20" s="2"/>
      <c r="F20" s="2"/>
      <c r="G20" s="2">
        <f t="shared" si="5"/>
        <v>41666.666666666664</v>
      </c>
      <c r="H20" s="4">
        <v>0.11550000000000001</v>
      </c>
      <c r="I20" s="2">
        <f t="shared" ref="I20:I21" si="6">G20*H20/2*12</f>
        <v>28875</v>
      </c>
      <c r="J20" s="2"/>
      <c r="K20" s="2">
        <f t="shared" ref="K20:K21" si="7">G20*H20*12</f>
        <v>57750</v>
      </c>
      <c r="L20" s="2"/>
    </row>
    <row r="21" spans="1:14">
      <c r="A21" s="2" t="s">
        <v>26</v>
      </c>
      <c r="B21" s="2"/>
      <c r="C21" s="2">
        <f>SUM(C11)/12</f>
        <v>41666.666666666664</v>
      </c>
      <c r="D21" s="2"/>
      <c r="E21" s="2"/>
      <c r="F21" s="2"/>
      <c r="G21" s="2">
        <f t="shared" si="5"/>
        <v>41666.666666666664</v>
      </c>
      <c r="H21" s="4">
        <v>2E-3</v>
      </c>
      <c r="I21" s="2">
        <f t="shared" si="6"/>
        <v>500</v>
      </c>
      <c r="J21" s="2"/>
      <c r="K21" s="2">
        <f t="shared" si="7"/>
        <v>1000</v>
      </c>
      <c r="L21" s="2">
        <f>SUM(K19:K21)</f>
        <v>149660</v>
      </c>
      <c r="N21" s="8"/>
    </row>
    <row r="22" spans="1:14">
      <c r="A22" s="2" t="s">
        <v>21</v>
      </c>
      <c r="B22" s="2"/>
      <c r="C22" s="2"/>
      <c r="D22" s="2"/>
      <c r="F22" s="2"/>
      <c r="G22" s="2"/>
      <c r="H22" s="4"/>
      <c r="I22" s="2"/>
      <c r="J22" s="2"/>
      <c r="K22" s="2">
        <f>SUM(K11:K21)</f>
        <v>1482256.0714999998</v>
      </c>
      <c r="L22" s="2">
        <f>SUM(L11:L21)</f>
        <v>1482256.0714999998</v>
      </c>
      <c r="N22" s="8"/>
    </row>
    <row r="23" spans="1:14">
      <c r="E23" s="2"/>
    </row>
  </sheetData>
  <sheetProtection algorithmName="SHA-512" hashValue="fCMs4dhQVLDoMI6yJCKq6zq6Z8H1KPwr+CfVQby8jiXK84JucgWV40XJs3HpSMid4tLCUPPOpwrNwmriY5703w==" saltValue="oFUSzDfFHy456T9BCkFVzg==" spinCount="100000" sheet="1" objects="1" scenarios="1"/>
  <phoneticPr fontId="1"/>
  <pageMargins left="0.7" right="0.7" top="0.75" bottom="0.75" header="0.3" footer="0.3"/>
  <pageSetup paperSize="9" orientation="portrait" horizontalDpi="0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3"/>
  <sheetViews>
    <sheetView workbookViewId="0">
      <selection activeCell="G14" sqref="G14"/>
    </sheetView>
  </sheetViews>
  <sheetFormatPr defaultRowHeight="18"/>
  <cols>
    <col min="1" max="1" width="14.3984375" style="1" customWidth="1"/>
    <col min="2" max="2" width="11" style="1" bestFit="1" customWidth="1"/>
    <col min="3" max="3" width="9.8984375" style="1" customWidth="1"/>
    <col min="4" max="4" width="9.8984375" style="1" bestFit="1" customWidth="1"/>
    <col min="5" max="6" width="9.8984375" style="1" customWidth="1"/>
    <col min="7" max="7" width="11" style="1" bestFit="1" customWidth="1"/>
    <col min="8" max="8" width="10.296875" style="6" customWidth="1"/>
    <col min="9" max="9" width="9.8984375" style="1" bestFit="1" customWidth="1"/>
    <col min="10" max="10" width="11.3984375" style="1" customWidth="1"/>
    <col min="11" max="12" width="9.8984375" style="1" customWidth="1"/>
    <col min="13" max="13" width="9.8984375" style="1" bestFit="1" customWidth="1"/>
    <col min="14" max="16384" width="8.796875" style="1"/>
  </cols>
  <sheetData>
    <row r="1" spans="1:14">
      <c r="A1" s="2" t="s">
        <v>0</v>
      </c>
      <c r="B1" s="2" t="s">
        <v>27</v>
      </c>
      <c r="C1" s="2" t="s">
        <v>8</v>
      </c>
      <c r="D1" s="2" t="s">
        <v>9</v>
      </c>
      <c r="E1" s="2" t="s">
        <v>41</v>
      </c>
      <c r="F1" s="2" t="s">
        <v>14</v>
      </c>
      <c r="G1" s="2" t="s">
        <v>15</v>
      </c>
      <c r="H1" s="4" t="s">
        <v>10</v>
      </c>
      <c r="I1" s="2" t="s">
        <v>11</v>
      </c>
      <c r="J1" s="2" t="s">
        <v>13</v>
      </c>
      <c r="K1" s="2" t="s">
        <v>12</v>
      </c>
      <c r="L1" s="2"/>
    </row>
    <row r="2" spans="1:14">
      <c r="A2" s="2" t="s">
        <v>1</v>
      </c>
      <c r="B2" s="3">
        <v>7000000</v>
      </c>
      <c r="C2" s="2">
        <f>SUM(K6)</f>
        <v>813710</v>
      </c>
      <c r="D2" s="2">
        <f>SUM(K7)</f>
        <v>195120</v>
      </c>
      <c r="E2" s="2">
        <v>600000</v>
      </c>
      <c r="F2" s="2">
        <v>1030000</v>
      </c>
      <c r="G2" s="2">
        <f>B2-SUM(C2:F2)</f>
        <v>4361170</v>
      </c>
      <c r="H2" s="5">
        <v>0.2</v>
      </c>
      <c r="I2" s="2">
        <f>G2*H2</f>
        <v>872234</v>
      </c>
      <c r="J2" s="3">
        <v>-427500</v>
      </c>
      <c r="K2" s="2">
        <f t="shared" ref="K2:K7" si="0">SUM(I2:J2)</f>
        <v>444734</v>
      </c>
      <c r="L2" s="2"/>
      <c r="M2" s="1" t="s">
        <v>40</v>
      </c>
    </row>
    <row r="3" spans="1:14">
      <c r="A3" s="2" t="s">
        <v>2</v>
      </c>
      <c r="B3" s="2"/>
      <c r="C3" s="2"/>
      <c r="D3" s="2"/>
      <c r="E3" s="2"/>
      <c r="F3" s="2"/>
      <c r="G3" s="2">
        <f>SUM(K2)</f>
        <v>444734</v>
      </c>
      <c r="H3" s="4">
        <v>2.1000000000000001E-2</v>
      </c>
      <c r="I3" s="2">
        <f>G3*H3</f>
        <v>9339.4140000000007</v>
      </c>
      <c r="J3" s="2"/>
      <c r="K3" s="2">
        <f t="shared" si="0"/>
        <v>9339.4140000000007</v>
      </c>
      <c r="L3" s="2"/>
      <c r="M3" s="1" t="s">
        <v>38</v>
      </c>
      <c r="N3" s="1" t="s">
        <v>39</v>
      </c>
    </row>
    <row r="4" spans="1:14">
      <c r="A4" s="2" t="s">
        <v>3</v>
      </c>
      <c r="B4" s="2">
        <f>SUM(B2)</f>
        <v>7000000</v>
      </c>
      <c r="C4" s="2">
        <f>SUM(K6)</f>
        <v>813710</v>
      </c>
      <c r="D4" s="2">
        <f>SUM(K7)</f>
        <v>195120</v>
      </c>
      <c r="E4" s="2">
        <v>600000</v>
      </c>
      <c r="F4" s="2">
        <v>980000</v>
      </c>
      <c r="G4" s="2">
        <f>B4-SUM(C4:F4)</f>
        <v>4411170</v>
      </c>
      <c r="H4" s="4">
        <v>0.1</v>
      </c>
      <c r="I4" s="2">
        <f>G4*H4</f>
        <v>441117</v>
      </c>
      <c r="J4" s="2">
        <v>4000</v>
      </c>
      <c r="K4" s="2">
        <f t="shared" si="0"/>
        <v>445117</v>
      </c>
      <c r="L4" s="2"/>
      <c r="M4" s="9">
        <v>9.7000000000000003E-2</v>
      </c>
      <c r="N4" s="1">
        <v>5300</v>
      </c>
    </row>
    <row r="5" spans="1:14">
      <c r="A5" s="2" t="s">
        <v>4</v>
      </c>
      <c r="B5" s="2">
        <f>SUM(B2)</f>
        <v>7000000</v>
      </c>
      <c r="C5" s="2">
        <f>SUM(K6)</f>
        <v>813710</v>
      </c>
      <c r="D5" s="2">
        <f>SUM(K7)</f>
        <v>195120</v>
      </c>
      <c r="E5" s="2">
        <v>600000</v>
      </c>
      <c r="F5" s="2">
        <v>2900000</v>
      </c>
      <c r="G5" s="2">
        <f>B5-SUM(C5:F5)</f>
        <v>2491170</v>
      </c>
      <c r="H5" s="4">
        <v>0.05</v>
      </c>
      <c r="I5" s="2">
        <f>G5*H5</f>
        <v>124558.5</v>
      </c>
      <c r="J5" s="2"/>
      <c r="K5" s="2">
        <f t="shared" si="0"/>
        <v>124558.5</v>
      </c>
      <c r="L5" s="2">
        <f>SUM(K2:K5)</f>
        <v>1023748.914</v>
      </c>
      <c r="M5" s="1" t="s">
        <v>42</v>
      </c>
    </row>
    <row r="6" spans="1:14">
      <c r="A6" s="2" t="s">
        <v>5</v>
      </c>
      <c r="B6" s="2">
        <f>SUM(B2)</f>
        <v>7000000</v>
      </c>
      <c r="C6" s="7"/>
      <c r="D6" s="7"/>
      <c r="E6" s="7"/>
      <c r="F6" s="2">
        <v>330000</v>
      </c>
      <c r="G6" s="2">
        <f>B6-SUM(C6:F6)</f>
        <v>6670000</v>
      </c>
      <c r="H6" s="4">
        <v>0.113</v>
      </c>
      <c r="I6" s="2">
        <f>G6*H6</f>
        <v>753710</v>
      </c>
      <c r="J6" s="2">
        <v>60000</v>
      </c>
      <c r="K6" s="2">
        <f t="shared" si="0"/>
        <v>813710</v>
      </c>
      <c r="L6" s="2"/>
      <c r="M6" s="1" t="s">
        <v>38</v>
      </c>
      <c r="N6" s="1" t="s">
        <v>39</v>
      </c>
    </row>
    <row r="7" spans="1:14">
      <c r="A7" s="2" t="s">
        <v>6</v>
      </c>
      <c r="B7" s="2"/>
      <c r="C7" s="7"/>
      <c r="D7" s="7"/>
      <c r="E7" s="7"/>
      <c r="F7" s="2"/>
      <c r="G7" s="2"/>
      <c r="H7" s="4"/>
      <c r="I7" s="2"/>
      <c r="J7" s="2">
        <f>16260*12</f>
        <v>195120</v>
      </c>
      <c r="K7" s="2">
        <f t="shared" si="0"/>
        <v>195120</v>
      </c>
      <c r="L7" s="2">
        <f>SUM(K6:K7)</f>
        <v>1008830</v>
      </c>
      <c r="M7" s="9">
        <v>9.4E-2</v>
      </c>
      <c r="N7" s="1">
        <v>50000</v>
      </c>
    </row>
    <row r="8" spans="1:14">
      <c r="A8" s="2" t="s">
        <v>21</v>
      </c>
      <c r="B8" s="2"/>
      <c r="C8" s="2"/>
      <c r="D8" s="2"/>
      <c r="E8" s="2"/>
      <c r="F8" s="2"/>
      <c r="G8" s="2"/>
      <c r="H8" s="4"/>
      <c r="I8" s="2"/>
      <c r="J8" s="2"/>
      <c r="K8" s="2">
        <f>SUM(K2:K7)</f>
        <v>2032578.9139999999</v>
      </c>
      <c r="L8" s="2">
        <f>SUM(L2:L7)</f>
        <v>2032578.9139999999</v>
      </c>
      <c r="N8" s="8"/>
    </row>
    <row r="10" spans="1:14">
      <c r="A10" s="2" t="s">
        <v>7</v>
      </c>
      <c r="B10" s="2" t="s">
        <v>27</v>
      </c>
      <c r="C10" s="2" t="s">
        <v>23</v>
      </c>
      <c r="D10" s="2" t="s">
        <v>22</v>
      </c>
      <c r="E10" s="2"/>
      <c r="F10" s="2" t="s">
        <v>14</v>
      </c>
      <c r="G10" s="2" t="s">
        <v>15</v>
      </c>
      <c r="H10" s="4" t="s">
        <v>10</v>
      </c>
      <c r="I10" s="2" t="s">
        <v>11</v>
      </c>
      <c r="J10" s="2" t="s">
        <v>13</v>
      </c>
      <c r="K10" s="2" t="s">
        <v>12</v>
      </c>
      <c r="L10" s="2"/>
    </row>
    <row r="11" spans="1:14">
      <c r="A11" s="2" t="s">
        <v>16</v>
      </c>
      <c r="B11" s="2">
        <f>SUM(B$2)</f>
        <v>7000000</v>
      </c>
      <c r="C11" s="3">
        <v>500000</v>
      </c>
      <c r="D11" s="2">
        <f>SUM(I19:I21)</f>
        <v>74830</v>
      </c>
      <c r="E11" s="2"/>
      <c r="F11" s="2"/>
      <c r="G11" s="2">
        <f>B11-SUM(C11:F11)</f>
        <v>6425170</v>
      </c>
      <c r="H11" s="4">
        <v>0.15</v>
      </c>
      <c r="I11" s="2">
        <f t="shared" ref="I11:I18" si="1">G11*H11</f>
        <v>963775.5</v>
      </c>
      <c r="J11" s="2"/>
      <c r="K11" s="2">
        <f t="shared" ref="K11:K18" si="2">SUM(I11:J11)</f>
        <v>963775.5</v>
      </c>
      <c r="L11" s="2"/>
    </row>
    <row r="12" spans="1:14">
      <c r="A12" s="2" t="s">
        <v>17</v>
      </c>
      <c r="B12" s="2"/>
      <c r="C12" s="2"/>
      <c r="D12" s="2"/>
      <c r="E12" s="2"/>
      <c r="F12" s="2"/>
      <c r="G12" s="2">
        <f>SUM(K11)</f>
        <v>963775.5</v>
      </c>
      <c r="H12" s="4">
        <v>0.10299999999999999</v>
      </c>
      <c r="I12" s="2">
        <f t="shared" si="1"/>
        <v>99268.876499999998</v>
      </c>
      <c r="J12" s="2"/>
      <c r="K12" s="2">
        <f t="shared" si="2"/>
        <v>99268.876499999998</v>
      </c>
      <c r="L12" s="2"/>
    </row>
    <row r="13" spans="1:14">
      <c r="A13" s="2" t="s">
        <v>18</v>
      </c>
      <c r="B13" s="2"/>
      <c r="C13" s="2"/>
      <c r="D13" s="2"/>
      <c r="E13" s="2"/>
      <c r="F13" s="2"/>
      <c r="G13" s="2">
        <f>SUM(K11)</f>
        <v>963775.5</v>
      </c>
      <c r="H13" s="4">
        <v>7.0000000000000007E-2</v>
      </c>
      <c r="I13" s="2">
        <f t="shared" si="1"/>
        <v>67464.285000000003</v>
      </c>
      <c r="J13" s="2">
        <v>70000</v>
      </c>
      <c r="K13" s="2">
        <f t="shared" si="2"/>
        <v>137464.285</v>
      </c>
      <c r="L13" s="2"/>
    </row>
    <row r="14" spans="1:14">
      <c r="A14" s="2" t="s">
        <v>19</v>
      </c>
      <c r="B14" s="2">
        <f>SUM(B11)</f>
        <v>7000000</v>
      </c>
      <c r="C14" s="2">
        <f>SUM(C11)</f>
        <v>500000</v>
      </c>
      <c r="D14" s="2">
        <f>SUM(I19:I21)</f>
        <v>74830</v>
      </c>
      <c r="E14" s="2"/>
      <c r="F14" s="2"/>
      <c r="G14" s="2">
        <v>4000000</v>
      </c>
      <c r="H14" s="4">
        <v>0.05</v>
      </c>
      <c r="I14" s="2">
        <f t="shared" si="1"/>
        <v>200000</v>
      </c>
      <c r="J14" s="2"/>
      <c r="K14" s="2">
        <f t="shared" si="2"/>
        <v>200000</v>
      </c>
      <c r="L14" s="2"/>
    </row>
    <row r="15" spans="1:14">
      <c r="A15" s="2" t="s">
        <v>36</v>
      </c>
      <c r="B15" s="2"/>
      <c r="C15" s="2"/>
      <c r="D15" s="2"/>
      <c r="E15" s="2"/>
      <c r="F15" s="2"/>
      <c r="G15" s="2">
        <f>B14-SUM(C14:F14)-4000000</f>
        <v>2425170</v>
      </c>
      <c r="H15" s="4">
        <v>7.2999999999999995E-2</v>
      </c>
      <c r="I15" s="2">
        <f t="shared" si="1"/>
        <v>177037.41</v>
      </c>
      <c r="J15" s="2"/>
      <c r="K15" s="2">
        <f t="shared" si="2"/>
        <v>177037.41</v>
      </c>
      <c r="L15" s="2"/>
    </row>
    <row r="16" spans="1:14">
      <c r="A16" s="2" t="s">
        <v>20</v>
      </c>
      <c r="B16" s="2"/>
      <c r="C16" s="2">
        <f>SUM(C11)</f>
        <v>500000</v>
      </c>
      <c r="D16" s="2">
        <f>SUM(I19:I21)</f>
        <v>74830</v>
      </c>
      <c r="E16" s="2"/>
      <c r="F16" s="2">
        <v>1030000</v>
      </c>
      <c r="G16" s="3">
        <v>0</v>
      </c>
      <c r="H16" s="5">
        <v>0.05</v>
      </c>
      <c r="I16" s="2">
        <f t="shared" si="1"/>
        <v>0</v>
      </c>
      <c r="J16" s="3"/>
      <c r="K16" s="2">
        <f t="shared" si="2"/>
        <v>0</v>
      </c>
      <c r="L16" s="2"/>
    </row>
    <row r="17" spans="1:14">
      <c r="A17" s="2" t="s">
        <v>2</v>
      </c>
      <c r="B17" s="2"/>
      <c r="C17" s="2"/>
      <c r="D17" s="2"/>
      <c r="E17" s="2"/>
      <c r="F17" s="2"/>
      <c r="G17" s="2">
        <f>SUM(K16)</f>
        <v>0</v>
      </c>
      <c r="H17" s="4">
        <v>2.1000000000000001E-2</v>
      </c>
      <c r="I17" s="2">
        <f t="shared" si="1"/>
        <v>0</v>
      </c>
      <c r="J17" s="2"/>
      <c r="K17" s="2">
        <f t="shared" si="2"/>
        <v>0</v>
      </c>
      <c r="L17" s="2"/>
    </row>
    <row r="18" spans="1:14">
      <c r="A18" s="2" t="s">
        <v>3</v>
      </c>
      <c r="B18" s="2"/>
      <c r="C18" s="2">
        <f>SUM(C11)</f>
        <v>500000</v>
      </c>
      <c r="D18" s="2">
        <f>SUM(I19:I21)</f>
        <v>74830</v>
      </c>
      <c r="E18" s="2"/>
      <c r="F18" s="2">
        <v>980000</v>
      </c>
      <c r="G18" s="3">
        <v>0</v>
      </c>
      <c r="H18" s="4">
        <v>0.1</v>
      </c>
      <c r="I18" s="2">
        <f t="shared" si="1"/>
        <v>0</v>
      </c>
      <c r="J18" s="2">
        <v>4000</v>
      </c>
      <c r="K18" s="2">
        <f t="shared" si="2"/>
        <v>4000</v>
      </c>
      <c r="L18" s="2">
        <f>SUM(K11:K18)</f>
        <v>1581546.0714999998</v>
      </c>
    </row>
    <row r="19" spans="1:14">
      <c r="A19" s="2" t="s">
        <v>24</v>
      </c>
      <c r="B19" s="2"/>
      <c r="C19" s="2">
        <f>SUM(C11)/12</f>
        <v>41666.666666666664</v>
      </c>
      <c r="D19" s="2"/>
      <c r="E19" s="2"/>
      <c r="F19" s="2"/>
      <c r="G19" s="2">
        <f t="shared" ref="G19:G21" si="3">C19-SUM(D19:F19)</f>
        <v>41666.666666666664</v>
      </c>
      <c r="H19" s="4">
        <v>0.18182000000000001</v>
      </c>
      <c r="I19" s="2">
        <f>G19*H19/2*12</f>
        <v>45455</v>
      </c>
      <c r="J19" s="2"/>
      <c r="K19" s="2">
        <f>G19*H19*12</f>
        <v>90910</v>
      </c>
      <c r="L19" s="2"/>
    </row>
    <row r="20" spans="1:14">
      <c r="A20" s="2" t="s">
        <v>25</v>
      </c>
      <c r="B20" s="2"/>
      <c r="C20" s="2">
        <f>SUM(C11)/12</f>
        <v>41666.666666666664</v>
      </c>
      <c r="D20" s="2"/>
      <c r="E20" s="2"/>
      <c r="F20" s="2"/>
      <c r="G20" s="2">
        <f t="shared" si="3"/>
        <v>41666.666666666664</v>
      </c>
      <c r="H20" s="4">
        <v>0.11550000000000001</v>
      </c>
      <c r="I20" s="2">
        <f t="shared" ref="I20:I21" si="4">G20*H20/2*12</f>
        <v>28875</v>
      </c>
      <c r="J20" s="2"/>
      <c r="K20" s="2">
        <f t="shared" ref="K20:K21" si="5">G20*H20*12</f>
        <v>57750</v>
      </c>
      <c r="L20" s="2"/>
    </row>
    <row r="21" spans="1:14">
      <c r="A21" s="2" t="s">
        <v>26</v>
      </c>
      <c r="B21" s="2"/>
      <c r="C21" s="2">
        <f>SUM(C11)/12</f>
        <v>41666.666666666664</v>
      </c>
      <c r="D21" s="2"/>
      <c r="E21" s="2"/>
      <c r="F21" s="2"/>
      <c r="G21" s="2">
        <f t="shared" si="3"/>
        <v>41666.666666666664</v>
      </c>
      <c r="H21" s="4">
        <v>2E-3</v>
      </c>
      <c r="I21" s="2">
        <f t="shared" si="4"/>
        <v>500</v>
      </c>
      <c r="J21" s="2"/>
      <c r="K21" s="2">
        <f t="shared" si="5"/>
        <v>1000</v>
      </c>
      <c r="L21" s="2">
        <f>SUM(K19:K21)</f>
        <v>149660</v>
      </c>
      <c r="N21" s="8"/>
    </row>
    <row r="22" spans="1:14">
      <c r="A22" s="2" t="s">
        <v>21</v>
      </c>
      <c r="B22" s="2"/>
      <c r="C22" s="2"/>
      <c r="D22" s="2"/>
      <c r="F22" s="2"/>
      <c r="G22" s="2"/>
      <c r="H22" s="4"/>
      <c r="I22" s="2"/>
      <c r="J22" s="2"/>
      <c r="K22" s="2">
        <f>SUM(K11:K21)</f>
        <v>1731206.0714999998</v>
      </c>
      <c r="L22" s="2">
        <f>SUM(L11:L21)</f>
        <v>1731206.0714999998</v>
      </c>
      <c r="N22" s="8"/>
    </row>
    <row r="23" spans="1:14">
      <c r="E23" s="2"/>
    </row>
  </sheetData>
  <sheetProtection algorithmName="SHA-512" hashValue="c6Zrib0j83rDewmz2Y6N9MmWL3KTAZyFvgxL7wA5nTxwnoiBb0xJSCM6NHBbtI/nmo8lk2Y9Akhc04gJaHEe4w==" saltValue="iIxnd8KUgB1Niemvi/qMDw==" spinCount="100000" sheet="1" objects="1" scenarios="1"/>
  <phoneticPr fontId="1"/>
  <pageMargins left="0.7" right="0.7" top="0.75" bottom="0.75" header="0.3" footer="0.3"/>
  <pageSetup paperSize="9" orientation="portrait" horizontalDpi="0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workbookViewId="0">
      <selection activeCell="B31" sqref="B31"/>
    </sheetView>
  </sheetViews>
  <sheetFormatPr defaultRowHeight="18"/>
  <cols>
    <col min="1" max="1" width="14.3984375" style="1" customWidth="1"/>
    <col min="2" max="2" width="11" style="1" bestFit="1" customWidth="1"/>
    <col min="3" max="3" width="9.8984375" style="1" customWidth="1"/>
    <col min="4" max="4" width="9.8984375" style="1" bestFit="1" customWidth="1"/>
    <col min="5" max="6" width="9.8984375" style="1" customWidth="1"/>
    <col min="7" max="7" width="11" style="1" bestFit="1" customWidth="1"/>
    <col min="8" max="8" width="10.296875" style="6" customWidth="1"/>
    <col min="9" max="9" width="9.8984375" style="1" bestFit="1" customWidth="1"/>
    <col min="10" max="10" width="11.3984375" style="1" customWidth="1"/>
    <col min="11" max="12" width="9.8984375" style="1" customWidth="1"/>
    <col min="13" max="13" width="9.8984375" style="1" bestFit="1" customWidth="1"/>
    <col min="14" max="16384" width="8.796875" style="1"/>
  </cols>
  <sheetData>
    <row r="1" spans="1:14">
      <c r="A1" s="2" t="s">
        <v>0</v>
      </c>
      <c r="B1" s="2" t="s">
        <v>27</v>
      </c>
      <c r="C1" s="2" t="s">
        <v>8</v>
      </c>
      <c r="D1" s="2" t="s">
        <v>9</v>
      </c>
      <c r="E1" s="2" t="s">
        <v>41</v>
      </c>
      <c r="F1" s="2" t="s">
        <v>14</v>
      </c>
      <c r="G1" s="2" t="s">
        <v>15</v>
      </c>
      <c r="H1" s="4" t="s">
        <v>10</v>
      </c>
      <c r="I1" s="2" t="s">
        <v>11</v>
      </c>
      <c r="J1" s="2" t="s">
        <v>13</v>
      </c>
      <c r="K1" s="2" t="s">
        <v>12</v>
      </c>
      <c r="L1" s="2"/>
    </row>
    <row r="2" spans="1:14">
      <c r="A2" s="2" t="s">
        <v>1</v>
      </c>
      <c r="B2" s="3">
        <v>8000000</v>
      </c>
      <c r="C2" s="2">
        <f>SUM(K6)</f>
        <v>890000</v>
      </c>
      <c r="D2" s="2">
        <f>SUM(K7)</f>
        <v>195120</v>
      </c>
      <c r="E2" s="2">
        <v>600000</v>
      </c>
      <c r="F2" s="2">
        <v>1030000</v>
      </c>
      <c r="G2" s="2">
        <f>B2-SUM(C2:F2)</f>
        <v>5284880</v>
      </c>
      <c r="H2" s="5">
        <v>0.2</v>
      </c>
      <c r="I2" s="2">
        <f>G2*H2</f>
        <v>1056976</v>
      </c>
      <c r="J2" s="3">
        <v>-427500</v>
      </c>
      <c r="K2" s="2">
        <f t="shared" ref="K2:K7" si="0">SUM(I2:J2)</f>
        <v>629476</v>
      </c>
      <c r="L2" s="2"/>
      <c r="M2" s="1" t="s">
        <v>40</v>
      </c>
    </row>
    <row r="3" spans="1:14">
      <c r="A3" s="2" t="s">
        <v>2</v>
      </c>
      <c r="B3" s="2"/>
      <c r="C3" s="2"/>
      <c r="D3" s="2"/>
      <c r="E3" s="2"/>
      <c r="F3" s="2"/>
      <c r="G3" s="2">
        <f>SUM(K2)</f>
        <v>629476</v>
      </c>
      <c r="H3" s="4">
        <v>2.1000000000000001E-2</v>
      </c>
      <c r="I3" s="2">
        <f>G3*H3</f>
        <v>13218.996000000001</v>
      </c>
      <c r="J3" s="2"/>
      <c r="K3" s="2">
        <f t="shared" si="0"/>
        <v>13218.996000000001</v>
      </c>
      <c r="L3" s="2"/>
      <c r="M3" s="1" t="s">
        <v>38</v>
      </c>
      <c r="N3" s="1" t="s">
        <v>39</v>
      </c>
    </row>
    <row r="4" spans="1:14">
      <c r="A4" s="2" t="s">
        <v>3</v>
      </c>
      <c r="B4" s="2">
        <f>SUM(B2)</f>
        <v>8000000</v>
      </c>
      <c r="C4" s="2">
        <f>SUM(K6)</f>
        <v>890000</v>
      </c>
      <c r="D4" s="2">
        <f>SUM(K7)</f>
        <v>195120</v>
      </c>
      <c r="E4" s="2">
        <v>600000</v>
      </c>
      <c r="F4" s="2">
        <v>980000</v>
      </c>
      <c r="G4" s="2">
        <f>B4-SUM(C4:F4)</f>
        <v>5334880</v>
      </c>
      <c r="H4" s="4">
        <v>0.1</v>
      </c>
      <c r="I4" s="2">
        <f>G4*H4</f>
        <v>533488</v>
      </c>
      <c r="J4" s="2">
        <v>4000</v>
      </c>
      <c r="K4" s="2">
        <f t="shared" si="0"/>
        <v>537488</v>
      </c>
      <c r="L4" s="2"/>
      <c r="M4" s="9">
        <v>9.7000000000000003E-2</v>
      </c>
      <c r="N4" s="1">
        <v>5300</v>
      </c>
    </row>
    <row r="5" spans="1:14">
      <c r="A5" s="2" t="s">
        <v>4</v>
      </c>
      <c r="B5" s="2">
        <f>SUM(B2)</f>
        <v>8000000</v>
      </c>
      <c r="C5" s="2">
        <f>SUM(K6)</f>
        <v>890000</v>
      </c>
      <c r="D5" s="2">
        <f>SUM(K7)</f>
        <v>195120</v>
      </c>
      <c r="E5" s="2">
        <v>600000</v>
      </c>
      <c r="F5" s="2">
        <v>2900000</v>
      </c>
      <c r="G5" s="2">
        <f>B5-SUM(C5:F5)</f>
        <v>3414880</v>
      </c>
      <c r="H5" s="4">
        <v>0.05</v>
      </c>
      <c r="I5" s="2">
        <f>G5*H5</f>
        <v>170744</v>
      </c>
      <c r="J5" s="2"/>
      <c r="K5" s="2">
        <f t="shared" si="0"/>
        <v>170744</v>
      </c>
      <c r="L5" s="2">
        <f>SUM(K2:K5)</f>
        <v>1350926.996</v>
      </c>
      <c r="M5" s="1" t="s">
        <v>42</v>
      </c>
    </row>
    <row r="6" spans="1:14">
      <c r="A6" s="2" t="s">
        <v>5</v>
      </c>
      <c r="B6" s="2">
        <f>SUM(B2)</f>
        <v>8000000</v>
      </c>
      <c r="C6" s="7"/>
      <c r="D6" s="7"/>
      <c r="E6" s="7"/>
      <c r="F6" s="2">
        <v>330000</v>
      </c>
      <c r="G6" s="2">
        <f>B6-SUM(C6:F6)</f>
        <v>7670000</v>
      </c>
      <c r="H6" s="4">
        <v>0.113</v>
      </c>
      <c r="I6" s="2">
        <f>G6*H6</f>
        <v>866710</v>
      </c>
      <c r="J6" s="2">
        <v>60000</v>
      </c>
      <c r="K6" s="3">
        <v>890000</v>
      </c>
      <c r="L6" s="2"/>
      <c r="M6" s="1" t="s">
        <v>38</v>
      </c>
      <c r="N6" s="1" t="s">
        <v>39</v>
      </c>
    </row>
    <row r="7" spans="1:14">
      <c r="A7" s="2" t="s">
        <v>6</v>
      </c>
      <c r="B7" s="2"/>
      <c r="C7" s="7"/>
      <c r="D7" s="7"/>
      <c r="E7" s="7"/>
      <c r="F7" s="2"/>
      <c r="G7" s="2"/>
      <c r="H7" s="4"/>
      <c r="I7" s="2"/>
      <c r="J7" s="2">
        <f>16260*12</f>
        <v>195120</v>
      </c>
      <c r="K7" s="2">
        <f t="shared" si="0"/>
        <v>195120</v>
      </c>
      <c r="L7" s="2">
        <f>SUM(K6:K7)</f>
        <v>1085120</v>
      </c>
      <c r="M7" s="9">
        <v>9.4E-2</v>
      </c>
      <c r="N7" s="1">
        <v>50000</v>
      </c>
    </row>
    <row r="8" spans="1:14">
      <c r="A8" s="2" t="s">
        <v>21</v>
      </c>
      <c r="B8" s="2"/>
      <c r="C8" s="2"/>
      <c r="D8" s="2"/>
      <c r="E8" s="2"/>
      <c r="F8" s="2"/>
      <c r="G8" s="2"/>
      <c r="H8" s="4"/>
      <c r="I8" s="2"/>
      <c r="J8" s="2"/>
      <c r="K8" s="2">
        <f>SUM(K2:K7)</f>
        <v>2436046.9960000003</v>
      </c>
      <c r="L8" s="2">
        <f>SUM(L2:L7)</f>
        <v>2436046.9960000003</v>
      </c>
      <c r="N8" s="8"/>
    </row>
    <row r="10" spans="1:14">
      <c r="A10" s="2" t="s">
        <v>7</v>
      </c>
      <c r="B10" s="2" t="s">
        <v>27</v>
      </c>
      <c r="C10" s="2" t="s">
        <v>23</v>
      </c>
      <c r="D10" s="2" t="s">
        <v>22</v>
      </c>
      <c r="E10" s="2"/>
      <c r="F10" s="2" t="s">
        <v>14</v>
      </c>
      <c r="G10" s="2" t="s">
        <v>15</v>
      </c>
      <c r="H10" s="4" t="s">
        <v>10</v>
      </c>
      <c r="I10" s="2" t="s">
        <v>11</v>
      </c>
      <c r="J10" s="2" t="s">
        <v>13</v>
      </c>
      <c r="K10" s="2" t="s">
        <v>12</v>
      </c>
      <c r="L10" s="2"/>
    </row>
    <row r="11" spans="1:14">
      <c r="A11" s="2" t="s">
        <v>16</v>
      </c>
      <c r="B11" s="2">
        <f>SUM(B$2)</f>
        <v>8000000</v>
      </c>
      <c r="C11" s="3">
        <v>500000</v>
      </c>
      <c r="D11" s="2">
        <f>SUM(I19:I21)</f>
        <v>74830</v>
      </c>
      <c r="E11" s="2"/>
      <c r="F11" s="2"/>
      <c r="G11" s="2">
        <f>B11-SUM(C11:F11)</f>
        <v>7425170</v>
      </c>
      <c r="H11" s="4">
        <v>0.15</v>
      </c>
      <c r="I11" s="2">
        <f t="shared" ref="I11:I18" si="1">G11*H11</f>
        <v>1113775.5</v>
      </c>
      <c r="J11" s="2"/>
      <c r="K11" s="2">
        <f t="shared" ref="K11:K18" si="2">SUM(I11:J11)</f>
        <v>1113775.5</v>
      </c>
      <c r="L11" s="2"/>
    </row>
    <row r="12" spans="1:14">
      <c r="A12" s="2" t="s">
        <v>17</v>
      </c>
      <c r="B12" s="2"/>
      <c r="C12" s="2"/>
      <c r="D12" s="2"/>
      <c r="E12" s="2"/>
      <c r="F12" s="2"/>
      <c r="G12" s="2">
        <f>SUM(K11)</f>
        <v>1113775.5</v>
      </c>
      <c r="H12" s="4">
        <v>0.10299999999999999</v>
      </c>
      <c r="I12" s="2">
        <f t="shared" si="1"/>
        <v>114718.8765</v>
      </c>
      <c r="J12" s="2"/>
      <c r="K12" s="2">
        <f t="shared" si="2"/>
        <v>114718.8765</v>
      </c>
      <c r="L12" s="2"/>
    </row>
    <row r="13" spans="1:14">
      <c r="A13" s="2" t="s">
        <v>18</v>
      </c>
      <c r="B13" s="2"/>
      <c r="C13" s="2"/>
      <c r="D13" s="2"/>
      <c r="E13" s="2"/>
      <c r="F13" s="2"/>
      <c r="G13" s="2">
        <f>SUM(K11)</f>
        <v>1113775.5</v>
      </c>
      <c r="H13" s="4">
        <v>7.0000000000000007E-2</v>
      </c>
      <c r="I13" s="2">
        <f t="shared" si="1"/>
        <v>77964.285000000003</v>
      </c>
      <c r="J13" s="2">
        <v>70000</v>
      </c>
      <c r="K13" s="2">
        <f t="shared" si="2"/>
        <v>147964.285</v>
      </c>
      <c r="L13" s="2"/>
    </row>
    <row r="14" spans="1:14">
      <c r="A14" s="2" t="s">
        <v>19</v>
      </c>
      <c r="B14" s="2">
        <f>SUM(B11)</f>
        <v>8000000</v>
      </c>
      <c r="C14" s="2">
        <f>SUM(C11)</f>
        <v>500000</v>
      </c>
      <c r="D14" s="2">
        <f>SUM(I19:I21)</f>
        <v>74830</v>
      </c>
      <c r="E14" s="2"/>
      <c r="F14" s="2"/>
      <c r="G14" s="2">
        <v>4000000</v>
      </c>
      <c r="H14" s="4">
        <v>0.05</v>
      </c>
      <c r="I14" s="2">
        <f t="shared" si="1"/>
        <v>200000</v>
      </c>
      <c r="J14" s="2"/>
      <c r="K14" s="2">
        <f t="shared" si="2"/>
        <v>200000</v>
      </c>
      <c r="L14" s="2"/>
    </row>
    <row r="15" spans="1:14">
      <c r="A15" s="2" t="s">
        <v>36</v>
      </c>
      <c r="B15" s="2"/>
      <c r="C15" s="2"/>
      <c r="D15" s="2"/>
      <c r="E15" s="2"/>
      <c r="F15" s="2"/>
      <c r="G15" s="2">
        <f>B14-SUM(C14:F14)-4000000</f>
        <v>3425170</v>
      </c>
      <c r="H15" s="4">
        <v>7.2999999999999995E-2</v>
      </c>
      <c r="I15" s="2">
        <f t="shared" si="1"/>
        <v>250037.40999999997</v>
      </c>
      <c r="J15" s="2"/>
      <c r="K15" s="2">
        <f t="shared" si="2"/>
        <v>250037.40999999997</v>
      </c>
      <c r="L15" s="2"/>
    </row>
    <row r="16" spans="1:14">
      <c r="A16" s="2" t="s">
        <v>20</v>
      </c>
      <c r="B16" s="2"/>
      <c r="C16" s="2">
        <f>SUM(C11)</f>
        <v>500000</v>
      </c>
      <c r="D16" s="2">
        <f>SUM(I19:I21)</f>
        <v>74830</v>
      </c>
      <c r="E16" s="2"/>
      <c r="F16" s="2">
        <v>1030000</v>
      </c>
      <c r="G16" s="3">
        <v>0</v>
      </c>
      <c r="H16" s="5">
        <v>0.05</v>
      </c>
      <c r="I16" s="2">
        <f t="shared" si="1"/>
        <v>0</v>
      </c>
      <c r="J16" s="3"/>
      <c r="K16" s="2">
        <f t="shared" si="2"/>
        <v>0</v>
      </c>
      <c r="L16" s="2"/>
    </row>
    <row r="17" spans="1:14">
      <c r="A17" s="2" t="s">
        <v>2</v>
      </c>
      <c r="B17" s="2"/>
      <c r="C17" s="2"/>
      <c r="D17" s="2"/>
      <c r="E17" s="2"/>
      <c r="F17" s="2"/>
      <c r="G17" s="2">
        <f>SUM(K16)</f>
        <v>0</v>
      </c>
      <c r="H17" s="4">
        <v>2.1000000000000001E-2</v>
      </c>
      <c r="I17" s="2">
        <f t="shared" si="1"/>
        <v>0</v>
      </c>
      <c r="J17" s="2"/>
      <c r="K17" s="2">
        <f t="shared" si="2"/>
        <v>0</v>
      </c>
      <c r="L17" s="2"/>
    </row>
    <row r="18" spans="1:14">
      <c r="A18" s="2" t="s">
        <v>3</v>
      </c>
      <c r="B18" s="2"/>
      <c r="C18" s="2">
        <f>SUM(C11)</f>
        <v>500000</v>
      </c>
      <c r="D18" s="2">
        <f>SUM(I19:I21)</f>
        <v>74830</v>
      </c>
      <c r="E18" s="2"/>
      <c r="F18" s="2">
        <v>980000</v>
      </c>
      <c r="G18" s="3">
        <v>0</v>
      </c>
      <c r="H18" s="4">
        <v>0.1</v>
      </c>
      <c r="I18" s="2">
        <f t="shared" si="1"/>
        <v>0</v>
      </c>
      <c r="J18" s="2">
        <v>4000</v>
      </c>
      <c r="K18" s="2">
        <f t="shared" si="2"/>
        <v>4000</v>
      </c>
      <c r="L18" s="2">
        <f>SUM(K11:K18)</f>
        <v>1830496.0714999998</v>
      </c>
    </row>
    <row r="19" spans="1:14">
      <c r="A19" s="2" t="s">
        <v>24</v>
      </c>
      <c r="B19" s="2"/>
      <c r="C19" s="2">
        <f>SUM(C11)/12</f>
        <v>41666.666666666664</v>
      </c>
      <c r="D19" s="2"/>
      <c r="E19" s="2"/>
      <c r="F19" s="2"/>
      <c r="G19" s="2">
        <f t="shared" ref="G19:G21" si="3">C19-SUM(D19:F19)</f>
        <v>41666.666666666664</v>
      </c>
      <c r="H19" s="4">
        <v>0.18182000000000001</v>
      </c>
      <c r="I19" s="2">
        <f>G19*H19/2*12</f>
        <v>45455</v>
      </c>
      <c r="J19" s="2"/>
      <c r="K19" s="2">
        <f>G19*H19*12</f>
        <v>90910</v>
      </c>
      <c r="L19" s="2"/>
    </row>
    <row r="20" spans="1:14">
      <c r="A20" s="2" t="s">
        <v>25</v>
      </c>
      <c r="B20" s="2"/>
      <c r="C20" s="2">
        <f>SUM(C11)/12</f>
        <v>41666.666666666664</v>
      </c>
      <c r="D20" s="2"/>
      <c r="E20" s="2"/>
      <c r="F20" s="2"/>
      <c r="G20" s="2">
        <f t="shared" si="3"/>
        <v>41666.666666666664</v>
      </c>
      <c r="H20" s="4">
        <v>0.11550000000000001</v>
      </c>
      <c r="I20" s="2">
        <f t="shared" ref="I20:I21" si="4">G20*H20/2*12</f>
        <v>28875</v>
      </c>
      <c r="J20" s="2"/>
      <c r="K20" s="2">
        <f t="shared" ref="K20:K21" si="5">G20*H20*12</f>
        <v>57750</v>
      </c>
      <c r="L20" s="2"/>
    </row>
    <row r="21" spans="1:14">
      <c r="A21" s="2" t="s">
        <v>26</v>
      </c>
      <c r="B21" s="2"/>
      <c r="C21" s="2">
        <f>SUM(C11)/12</f>
        <v>41666.666666666664</v>
      </c>
      <c r="D21" s="2"/>
      <c r="E21" s="2"/>
      <c r="F21" s="2"/>
      <c r="G21" s="2">
        <f t="shared" si="3"/>
        <v>41666.666666666664</v>
      </c>
      <c r="H21" s="4">
        <v>2E-3</v>
      </c>
      <c r="I21" s="2">
        <f t="shared" si="4"/>
        <v>500</v>
      </c>
      <c r="J21" s="2"/>
      <c r="K21" s="2">
        <f t="shared" si="5"/>
        <v>1000</v>
      </c>
      <c r="L21" s="2">
        <f>SUM(K19:K21)</f>
        <v>149660</v>
      </c>
      <c r="N21" s="8"/>
    </row>
    <row r="22" spans="1:14">
      <c r="A22" s="2" t="s">
        <v>21</v>
      </c>
      <c r="B22" s="2"/>
      <c r="C22" s="2"/>
      <c r="D22" s="2"/>
      <c r="F22" s="2"/>
      <c r="G22" s="2"/>
      <c r="H22" s="4"/>
      <c r="I22" s="2"/>
      <c r="J22" s="2"/>
      <c r="K22" s="2">
        <f>SUM(K11:K21)</f>
        <v>1980156.0714999998</v>
      </c>
      <c r="L22" s="2">
        <f>SUM(L11:L21)</f>
        <v>1980156.0714999998</v>
      </c>
      <c r="N22" s="8"/>
    </row>
    <row r="23" spans="1:14">
      <c r="E23" s="2"/>
    </row>
  </sheetData>
  <sheetProtection algorithmName="SHA-512" hashValue="aA7yo7ooNmQaeNYfOOrgS3RLkSWME2u27SMAxO1fk1vO7i9Cjn736FlLAdoVzeIseCrxzHVSJ2L3fp/RrVl3lw==" saltValue="ejBc1iNIGzcKjJa45zgI0g==" spinCount="100000" sheet="1" objects="1" scenarios="1"/>
  <phoneticPr fontId="1"/>
  <pageMargins left="0.7" right="0.7" top="0.75" bottom="0.75" header="0.3" footer="0.3"/>
  <pageSetup paperSize="9" scale="82" orientation="landscape" horizontalDpi="0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5"/>
  <sheetViews>
    <sheetView workbookViewId="0">
      <selection activeCell="J6" sqref="J6"/>
    </sheetView>
  </sheetViews>
  <sheetFormatPr defaultRowHeight="18"/>
  <cols>
    <col min="1" max="1" width="14.3984375" style="1" customWidth="1"/>
    <col min="2" max="2" width="11" style="1" bestFit="1" customWidth="1"/>
    <col min="3" max="3" width="9.8984375" style="1" customWidth="1"/>
    <col min="4" max="4" width="9.8984375" style="1" bestFit="1" customWidth="1"/>
    <col min="5" max="6" width="9.8984375" style="1" customWidth="1"/>
    <col min="7" max="7" width="11" style="1" bestFit="1" customWidth="1"/>
    <col min="8" max="8" width="10.296875" style="6" customWidth="1"/>
    <col min="9" max="9" width="9.8984375" style="1" customWidth="1"/>
    <col min="10" max="10" width="11.3984375" style="1" customWidth="1"/>
    <col min="11" max="12" width="9.8984375" style="1" customWidth="1"/>
    <col min="13" max="13" width="9.8984375" style="1" bestFit="1" customWidth="1"/>
    <col min="14" max="16384" width="8.796875" style="1"/>
  </cols>
  <sheetData>
    <row r="1" spans="1:14">
      <c r="A1" s="2" t="s">
        <v>0</v>
      </c>
      <c r="B1" s="2" t="s">
        <v>27</v>
      </c>
      <c r="C1" s="2" t="s">
        <v>8</v>
      </c>
      <c r="D1" s="2" t="s">
        <v>9</v>
      </c>
      <c r="E1" s="2" t="s">
        <v>41</v>
      </c>
      <c r="F1" s="2" t="s">
        <v>14</v>
      </c>
      <c r="G1" s="2" t="s">
        <v>15</v>
      </c>
      <c r="H1" s="4" t="s">
        <v>10</v>
      </c>
      <c r="I1" s="2" t="s">
        <v>11</v>
      </c>
      <c r="J1" s="2" t="s">
        <v>13</v>
      </c>
      <c r="K1" s="2" t="s">
        <v>12</v>
      </c>
      <c r="L1" s="2"/>
    </row>
    <row r="2" spans="1:14">
      <c r="A2" s="2" t="s">
        <v>1</v>
      </c>
      <c r="B2" s="3">
        <v>9000000</v>
      </c>
      <c r="C2" s="2">
        <f>SUM(K6)</f>
        <v>890000</v>
      </c>
      <c r="D2" s="2">
        <f>SUM(K7)</f>
        <v>195120</v>
      </c>
      <c r="E2" s="2">
        <v>600000</v>
      </c>
      <c r="F2" s="2">
        <v>1030000</v>
      </c>
      <c r="G2" s="2">
        <f>B2-SUM(C2:F2)</f>
        <v>6284880</v>
      </c>
      <c r="H2" s="5">
        <v>0.2</v>
      </c>
      <c r="I2" s="2">
        <f>G2*H2</f>
        <v>1256976</v>
      </c>
      <c r="J2" s="3">
        <v>-427500</v>
      </c>
      <c r="K2" s="2">
        <f t="shared" ref="K2:K7" si="0">SUM(I2:J2)</f>
        <v>829476</v>
      </c>
      <c r="L2" s="2"/>
      <c r="M2" s="1" t="s">
        <v>40</v>
      </c>
    </row>
    <row r="3" spans="1:14">
      <c r="A3" s="2" t="s">
        <v>2</v>
      </c>
      <c r="B3" s="2"/>
      <c r="C3" s="2"/>
      <c r="D3" s="2"/>
      <c r="E3" s="2"/>
      <c r="F3" s="2"/>
      <c r="G3" s="2">
        <f>SUM(K2)</f>
        <v>829476</v>
      </c>
      <c r="H3" s="4">
        <v>2.1000000000000001E-2</v>
      </c>
      <c r="I3" s="2">
        <f>G3*H3</f>
        <v>17418.996000000003</v>
      </c>
      <c r="J3" s="2"/>
      <c r="K3" s="2">
        <f t="shared" si="0"/>
        <v>17418.996000000003</v>
      </c>
      <c r="L3" s="2"/>
      <c r="M3" s="1" t="s">
        <v>38</v>
      </c>
      <c r="N3" s="1" t="s">
        <v>39</v>
      </c>
    </row>
    <row r="4" spans="1:14">
      <c r="A4" s="2" t="s">
        <v>3</v>
      </c>
      <c r="B4" s="2">
        <f>SUM(B2)</f>
        <v>9000000</v>
      </c>
      <c r="C4" s="2">
        <f>SUM(K6)</f>
        <v>890000</v>
      </c>
      <c r="D4" s="2">
        <f>SUM(K7)</f>
        <v>195120</v>
      </c>
      <c r="E4" s="2">
        <v>600000</v>
      </c>
      <c r="F4" s="2">
        <v>980000</v>
      </c>
      <c r="G4" s="2">
        <f>B4-SUM(C4:F4)</f>
        <v>6334880</v>
      </c>
      <c r="H4" s="4">
        <v>0.1</v>
      </c>
      <c r="I4" s="2">
        <f>G4*H4</f>
        <v>633488</v>
      </c>
      <c r="J4" s="2">
        <v>4000</v>
      </c>
      <c r="K4" s="2">
        <f t="shared" si="0"/>
        <v>637488</v>
      </c>
      <c r="L4" s="2"/>
      <c r="M4" s="9">
        <v>9.7000000000000003E-2</v>
      </c>
      <c r="N4" s="1">
        <v>5300</v>
      </c>
    </row>
    <row r="5" spans="1:14">
      <c r="A5" s="2" t="s">
        <v>4</v>
      </c>
      <c r="B5" s="2">
        <f>SUM(B2)</f>
        <v>9000000</v>
      </c>
      <c r="C5" s="2">
        <f>SUM(K6)</f>
        <v>890000</v>
      </c>
      <c r="D5" s="2">
        <f>SUM(K7)</f>
        <v>195120</v>
      </c>
      <c r="E5" s="2">
        <v>600000</v>
      </c>
      <c r="F5" s="2">
        <v>2900000</v>
      </c>
      <c r="G5" s="2">
        <f>B5-SUM(C5:F5)</f>
        <v>4414880</v>
      </c>
      <c r="H5" s="4">
        <v>0.05</v>
      </c>
      <c r="I5" s="2">
        <f>G5*H5</f>
        <v>220744</v>
      </c>
      <c r="J5" s="2"/>
      <c r="K5" s="2">
        <f t="shared" si="0"/>
        <v>220744</v>
      </c>
      <c r="L5" s="2">
        <f>SUM(K2:K5)</f>
        <v>1705126.996</v>
      </c>
      <c r="M5" s="1" t="s">
        <v>42</v>
      </c>
    </row>
    <row r="6" spans="1:14">
      <c r="A6" s="2" t="s">
        <v>5</v>
      </c>
      <c r="B6" s="2">
        <f>SUM(B2)</f>
        <v>9000000</v>
      </c>
      <c r="C6" s="7"/>
      <c r="D6" s="7"/>
      <c r="E6" s="7"/>
      <c r="F6" s="2">
        <v>330000</v>
      </c>
      <c r="G6" s="2">
        <f>B6-SUM(C6:F6)</f>
        <v>8670000</v>
      </c>
      <c r="H6" s="4">
        <v>0.113</v>
      </c>
      <c r="I6" s="2">
        <f>G6*H6</f>
        <v>979710</v>
      </c>
      <c r="J6" s="2">
        <v>60000</v>
      </c>
      <c r="K6" s="3">
        <v>890000</v>
      </c>
      <c r="L6" s="2"/>
      <c r="M6" s="1" t="s">
        <v>38</v>
      </c>
      <c r="N6" s="1" t="s">
        <v>39</v>
      </c>
    </row>
    <row r="7" spans="1:14">
      <c r="A7" s="2" t="s">
        <v>6</v>
      </c>
      <c r="B7" s="2"/>
      <c r="C7" s="7"/>
      <c r="D7" s="7"/>
      <c r="E7" s="7"/>
      <c r="F7" s="2"/>
      <c r="G7" s="2"/>
      <c r="H7" s="4"/>
      <c r="I7" s="2"/>
      <c r="J7" s="2">
        <f>16260*12</f>
        <v>195120</v>
      </c>
      <c r="K7" s="2">
        <f t="shared" si="0"/>
        <v>195120</v>
      </c>
      <c r="L7" s="2">
        <f>SUM(K6:K7)</f>
        <v>1085120</v>
      </c>
      <c r="M7" s="9">
        <v>9.4E-2</v>
      </c>
      <c r="N7" s="1">
        <v>50000</v>
      </c>
    </row>
    <row r="8" spans="1:14">
      <c r="A8" s="2" t="s">
        <v>21</v>
      </c>
      <c r="B8" s="2"/>
      <c r="C8" s="2"/>
      <c r="D8" s="2"/>
      <c r="E8" s="2"/>
      <c r="F8" s="2"/>
      <c r="G8" s="2"/>
      <c r="H8" s="4"/>
      <c r="I8" s="2"/>
      <c r="J8" s="2"/>
      <c r="K8" s="2">
        <f>SUM(K2:K7)</f>
        <v>2790246.9960000003</v>
      </c>
      <c r="L8" s="2">
        <f>SUM(L2:L7)</f>
        <v>2790246.9960000003</v>
      </c>
      <c r="N8" s="8"/>
    </row>
    <row r="10" spans="1:14">
      <c r="A10" s="2" t="s">
        <v>7</v>
      </c>
      <c r="B10" s="2" t="s">
        <v>27</v>
      </c>
      <c r="C10" s="2" t="s">
        <v>23</v>
      </c>
      <c r="D10" s="2" t="s">
        <v>22</v>
      </c>
      <c r="E10" s="2"/>
      <c r="F10" s="2" t="s">
        <v>14</v>
      </c>
      <c r="G10" s="2" t="s">
        <v>15</v>
      </c>
      <c r="H10" s="4" t="s">
        <v>10</v>
      </c>
      <c r="I10" s="2" t="s">
        <v>11</v>
      </c>
      <c r="J10" s="2" t="s">
        <v>13</v>
      </c>
      <c r="K10" s="2" t="s">
        <v>12</v>
      </c>
      <c r="L10" s="2"/>
    </row>
    <row r="11" spans="1:14">
      <c r="A11" s="2" t="s">
        <v>16</v>
      </c>
      <c r="B11" s="2">
        <f>SUM(B$2)</f>
        <v>9000000</v>
      </c>
      <c r="C11" s="3">
        <v>500000</v>
      </c>
      <c r="D11" s="2">
        <f>SUM(I21:I23)</f>
        <v>74830</v>
      </c>
      <c r="E11" s="2"/>
      <c r="F11" s="2"/>
      <c r="G11" s="2">
        <v>8000000</v>
      </c>
      <c r="H11" s="4">
        <v>0.15</v>
      </c>
      <c r="I11" s="2">
        <f t="shared" ref="I11:I20" si="1">G11*H11</f>
        <v>1200000</v>
      </c>
      <c r="J11" s="2"/>
      <c r="K11" s="2">
        <f t="shared" ref="K11:K20" si="2">SUM(I11:J11)</f>
        <v>1200000</v>
      </c>
      <c r="L11" s="2"/>
    </row>
    <row r="12" spans="1:14">
      <c r="A12" s="2" t="s">
        <v>37</v>
      </c>
      <c r="B12" s="2"/>
      <c r="C12" s="7"/>
      <c r="D12" s="2"/>
      <c r="E12" s="2"/>
      <c r="F12" s="2"/>
      <c r="G12" s="2">
        <f>B11-SUM(C11:F11)-8000000</f>
        <v>425170</v>
      </c>
      <c r="H12" s="4">
        <v>0.23400000000000001</v>
      </c>
      <c r="I12" s="2">
        <f t="shared" si="1"/>
        <v>99489.78</v>
      </c>
      <c r="J12" s="2"/>
      <c r="K12" s="2">
        <f t="shared" ref="K12" si="3">SUM(I12:J12)</f>
        <v>99489.78</v>
      </c>
      <c r="L12" s="2"/>
    </row>
    <row r="13" spans="1:14">
      <c r="A13" s="2" t="s">
        <v>17</v>
      </c>
      <c r="B13" s="2"/>
      <c r="C13" s="2"/>
      <c r="D13" s="2"/>
      <c r="E13" s="2"/>
      <c r="F13" s="2"/>
      <c r="G13" s="2">
        <f>SUM(K11:K12)</f>
        <v>1299489.78</v>
      </c>
      <c r="H13" s="4">
        <v>0.10299999999999999</v>
      </c>
      <c r="I13" s="2">
        <f t="shared" si="1"/>
        <v>133847.44733999998</v>
      </c>
      <c r="J13" s="2"/>
      <c r="K13" s="2">
        <f t="shared" si="2"/>
        <v>133847.44733999998</v>
      </c>
      <c r="L13" s="2"/>
    </row>
    <row r="14" spans="1:14">
      <c r="A14" s="2" t="s">
        <v>18</v>
      </c>
      <c r="B14" s="2"/>
      <c r="C14" s="2"/>
      <c r="D14" s="2"/>
      <c r="E14" s="2"/>
      <c r="F14" s="2"/>
      <c r="G14" s="2">
        <f>SUM(K11:K12)</f>
        <v>1299489.78</v>
      </c>
      <c r="H14" s="4">
        <v>7.0000000000000007E-2</v>
      </c>
      <c r="I14" s="2">
        <f t="shared" si="1"/>
        <v>90964.284600000014</v>
      </c>
      <c r="J14" s="2">
        <v>70000</v>
      </c>
      <c r="K14" s="2">
        <f t="shared" si="2"/>
        <v>160964.28460000001</v>
      </c>
      <c r="L14" s="2"/>
    </row>
    <row r="15" spans="1:14">
      <c r="A15" s="2" t="s">
        <v>19</v>
      </c>
      <c r="B15" s="2">
        <f>SUM(B11)</f>
        <v>9000000</v>
      </c>
      <c r="C15" s="2">
        <f>SUM(C11)</f>
        <v>500000</v>
      </c>
      <c r="D15" s="2">
        <f>SUM(I21:I23)</f>
        <v>74830</v>
      </c>
      <c r="E15" s="2"/>
      <c r="F15" s="2"/>
      <c r="G15" s="2">
        <v>4000000</v>
      </c>
      <c r="H15" s="4">
        <v>0.05</v>
      </c>
      <c r="I15" s="2">
        <f t="shared" si="1"/>
        <v>200000</v>
      </c>
      <c r="J15" s="2"/>
      <c r="K15" s="2">
        <f t="shared" si="2"/>
        <v>200000</v>
      </c>
      <c r="L15" s="2"/>
    </row>
    <row r="16" spans="1:14">
      <c r="A16" s="2" t="s">
        <v>36</v>
      </c>
      <c r="B16" s="2"/>
      <c r="C16" s="2"/>
      <c r="D16" s="2"/>
      <c r="E16" s="2"/>
      <c r="F16" s="2"/>
      <c r="G16" s="2">
        <v>4000000</v>
      </c>
      <c r="H16" s="4">
        <v>7.2999999999999995E-2</v>
      </c>
      <c r="I16" s="2">
        <f t="shared" si="1"/>
        <v>292000</v>
      </c>
      <c r="J16" s="2"/>
      <c r="K16" s="2">
        <f t="shared" si="2"/>
        <v>292000</v>
      </c>
      <c r="L16" s="2"/>
    </row>
    <row r="17" spans="1:14">
      <c r="A17" s="2" t="s">
        <v>37</v>
      </c>
      <c r="B17" s="2"/>
      <c r="C17" s="2"/>
      <c r="D17" s="2"/>
      <c r="E17" s="2"/>
      <c r="F17" s="2"/>
      <c r="G17" s="2">
        <f>B15-SUM(C15:F15)-8000000</f>
        <v>425170</v>
      </c>
      <c r="H17" s="4">
        <v>9.6000000000000002E-2</v>
      </c>
      <c r="I17" s="2">
        <f t="shared" si="1"/>
        <v>40816.32</v>
      </c>
      <c r="J17" s="2"/>
      <c r="K17" s="2">
        <f t="shared" ref="K17" si="4">SUM(I17:J17)</f>
        <v>40816.32</v>
      </c>
      <c r="L17" s="2"/>
    </row>
    <row r="18" spans="1:14">
      <c r="A18" s="2" t="s">
        <v>20</v>
      </c>
      <c r="B18" s="2"/>
      <c r="C18" s="2">
        <f>SUM(C11)</f>
        <v>500000</v>
      </c>
      <c r="D18" s="2">
        <f>SUM(I21:I23)</f>
        <v>74830</v>
      </c>
      <c r="E18" s="2"/>
      <c r="F18" s="2">
        <v>1030000</v>
      </c>
      <c r="G18" s="3">
        <v>0</v>
      </c>
      <c r="H18" s="4">
        <v>0.05</v>
      </c>
      <c r="I18" s="2">
        <f t="shared" si="1"/>
        <v>0</v>
      </c>
      <c r="J18" s="2"/>
      <c r="K18" s="2">
        <f t="shared" si="2"/>
        <v>0</v>
      </c>
      <c r="L18" s="2"/>
    </row>
    <row r="19" spans="1:14">
      <c r="A19" s="2" t="s">
        <v>2</v>
      </c>
      <c r="B19" s="2"/>
      <c r="C19" s="2"/>
      <c r="D19" s="2"/>
      <c r="E19" s="2"/>
      <c r="F19" s="2"/>
      <c r="G19" s="2">
        <f>SUM(K18)</f>
        <v>0</v>
      </c>
      <c r="H19" s="4">
        <v>2.1000000000000001E-2</v>
      </c>
      <c r="I19" s="2">
        <f t="shared" si="1"/>
        <v>0</v>
      </c>
      <c r="J19" s="2"/>
      <c r="K19" s="2">
        <f t="shared" si="2"/>
        <v>0</v>
      </c>
      <c r="L19" s="2"/>
    </row>
    <row r="20" spans="1:14">
      <c r="A20" s="2" t="s">
        <v>3</v>
      </c>
      <c r="B20" s="2"/>
      <c r="C20" s="2">
        <f>SUM(C11)</f>
        <v>500000</v>
      </c>
      <c r="D20" s="2">
        <f>SUM(I21:I23)</f>
        <v>74830</v>
      </c>
      <c r="E20" s="2"/>
      <c r="F20" s="2">
        <v>980000</v>
      </c>
      <c r="G20" s="3">
        <v>0</v>
      </c>
      <c r="H20" s="4">
        <v>0.1</v>
      </c>
      <c r="I20" s="2">
        <f t="shared" si="1"/>
        <v>0</v>
      </c>
      <c r="J20" s="2">
        <v>4000</v>
      </c>
      <c r="K20" s="2">
        <f t="shared" si="2"/>
        <v>4000</v>
      </c>
      <c r="L20" s="2">
        <f>SUM(K11:K20)</f>
        <v>2131117.8319399999</v>
      </c>
    </row>
    <row r="21" spans="1:14">
      <c r="A21" s="2" t="s">
        <v>24</v>
      </c>
      <c r="B21" s="2"/>
      <c r="C21" s="2">
        <f>SUM(C11)/12</f>
        <v>41666.666666666664</v>
      </c>
      <c r="D21" s="2"/>
      <c r="E21" s="2"/>
      <c r="F21" s="2"/>
      <c r="G21" s="2">
        <f t="shared" ref="G21:G23" si="5">C21-SUM(D21:F21)</f>
        <v>41666.666666666664</v>
      </c>
      <c r="H21" s="4">
        <v>0.18182000000000001</v>
      </c>
      <c r="I21" s="2">
        <f>G21*H21/2*12</f>
        <v>45455</v>
      </c>
      <c r="J21" s="2"/>
      <c r="K21" s="2">
        <f>G21*H21*12</f>
        <v>90910</v>
      </c>
      <c r="L21" s="2"/>
    </row>
    <row r="22" spans="1:14">
      <c r="A22" s="2" t="s">
        <v>25</v>
      </c>
      <c r="B22" s="2"/>
      <c r="C22" s="2">
        <f>SUM(C11)/12</f>
        <v>41666.666666666664</v>
      </c>
      <c r="D22" s="2"/>
      <c r="F22" s="2"/>
      <c r="G22" s="2">
        <f t="shared" si="5"/>
        <v>41666.666666666664</v>
      </c>
      <c r="H22" s="4">
        <v>0.11550000000000001</v>
      </c>
      <c r="I22" s="2">
        <f t="shared" ref="I22:I23" si="6">G22*H22/2*12</f>
        <v>28875</v>
      </c>
      <c r="J22" s="2"/>
      <c r="K22" s="2">
        <f t="shared" ref="K22:K23" si="7">G22*H22*12</f>
        <v>57750</v>
      </c>
      <c r="L22" s="2"/>
    </row>
    <row r="23" spans="1:14">
      <c r="A23" s="2" t="s">
        <v>26</v>
      </c>
      <c r="B23" s="2"/>
      <c r="C23" s="2">
        <f>SUM(C11)/12</f>
        <v>41666.666666666664</v>
      </c>
      <c r="D23" s="2"/>
      <c r="E23" s="2"/>
      <c r="F23" s="2"/>
      <c r="G23" s="2">
        <f t="shared" si="5"/>
        <v>41666.666666666664</v>
      </c>
      <c r="H23" s="4">
        <v>2E-3</v>
      </c>
      <c r="I23" s="2">
        <f t="shared" si="6"/>
        <v>500</v>
      </c>
      <c r="J23" s="2"/>
      <c r="K23" s="2">
        <f t="shared" si="7"/>
        <v>1000</v>
      </c>
      <c r="L23" s="2">
        <f>SUM(K21:K23)</f>
        <v>149660</v>
      </c>
      <c r="N23" s="8"/>
    </row>
    <row r="24" spans="1:14">
      <c r="A24" s="2" t="s">
        <v>21</v>
      </c>
      <c r="B24" s="2"/>
      <c r="C24" s="2"/>
      <c r="D24" s="2"/>
      <c r="F24" s="2"/>
      <c r="G24" s="2"/>
      <c r="H24" s="4"/>
      <c r="I24" s="2"/>
      <c r="J24" s="2"/>
      <c r="K24" s="2">
        <f>SUM(K11:K23)</f>
        <v>2280777.8319399999</v>
      </c>
      <c r="L24" s="2">
        <f>SUM(L11:L23)</f>
        <v>2280777.8319399999</v>
      </c>
      <c r="N24" s="8"/>
    </row>
    <row r="25" spans="1:14">
      <c r="E25" s="2"/>
    </row>
  </sheetData>
  <sheetProtection algorithmName="SHA-512" hashValue="S6cqHbC35pz3B+pJ/ZLp6VslrAEIipdl2W/5KA+1c9qfs5TayuXel27E3OAGE0fMYbBV4GbMXb26M5/yk08XCg==" saltValue="JnsWYCRmaC3dUyu9S09cmA==" spinCount="100000" sheet="1" objects="1" scenarios="1"/>
  <phoneticPr fontId="1"/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ｸﾞﾗﾌ</vt:lpstr>
      <vt:lpstr>2M</vt:lpstr>
      <vt:lpstr>3M</vt:lpstr>
      <vt:lpstr>4M</vt:lpstr>
      <vt:lpstr>5M</vt:lpstr>
      <vt:lpstr>6M</vt:lpstr>
      <vt:lpstr>7M</vt:lpstr>
      <vt:lpstr>8M</vt:lpstr>
      <vt:lpstr>9M</vt:lpstr>
      <vt:lpstr>10M</vt:lpstr>
      <vt:lpstr>11M</vt:lpstr>
      <vt:lpstr>12M</vt:lpstr>
      <vt:lpstr>13M</vt:lpstr>
      <vt:lpstr>14M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2017-01-26T00:35:32Z</cp:lastPrinted>
  <dcterms:created xsi:type="dcterms:W3CDTF">2016-12-14T00:12:32Z</dcterms:created>
  <dcterms:modified xsi:type="dcterms:W3CDTF">2017-06-04T15:21:29Z</dcterms:modified>
</cp:coreProperties>
</file>